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bar_a\MED\КэшФайловФормРазработчика\МЗ_30_Медстат1\2024.01.01-2024.12.31\"/>
    </mc:Choice>
  </mc:AlternateContent>
  <bookViews>
    <workbookView xWindow="0" yWindow="0" windowWidth="28800" windowHeight="12240" tabRatio="941" firstSheet="15" activeTab="16"/>
  </bookViews>
  <sheets>
    <sheet name="Шапка" sheetId="1" r:id="rId1"/>
    <sheet name="Общее" sheetId="2" r:id="rId2"/>
    <sheet name="Таблица1000" sheetId="3" r:id="rId3"/>
    <sheet name="Таблица1001" sheetId="4" r:id="rId4"/>
    <sheet name="Таблица1002" sheetId="5" r:id="rId5"/>
    <sheet name="Таблица1003" sheetId="6" r:id="rId6"/>
    <sheet name="Таблица1004" sheetId="59" r:id="rId7"/>
    <sheet name="Таблица1006" sheetId="7" r:id="rId8"/>
    <sheet name="Таблица1008" sheetId="8" r:id="rId9"/>
    <sheet name="Таблица1010" sheetId="10" r:id="rId10"/>
    <sheet name="Таблица1050" sheetId="11" r:id="rId11"/>
    <sheet name="Таблица1051" sheetId="60" r:id="rId12"/>
    <sheet name="Таблица1060" sheetId="12" r:id="rId13"/>
    <sheet name="Таблица1080" sheetId="13" r:id="rId14"/>
    <sheet name="Таблица1090" sheetId="14" r:id="rId15"/>
    <sheet name="Таблица1100" sheetId="15" r:id="rId16"/>
    <sheet name="Таблица1100_село" sheetId="58" r:id="rId17"/>
    <sheet name="Таблица1101" sheetId="29" r:id="rId18"/>
    <sheet name="Таблица1101_1" sheetId="54" r:id="rId19"/>
    <sheet name="Таблица1102" sheetId="30" r:id="rId20"/>
    <sheet name="Таблица1102_1" sheetId="42" r:id="rId21"/>
    <sheet name="Таблица1102_2" sheetId="43" r:id="rId22"/>
    <sheet name="Таблица1102_3" sheetId="44" r:id="rId23"/>
    <sheet name="Таблица1102_село" sheetId="31" r:id="rId24"/>
    <sheet name="Таблица1103" sheetId="32" r:id="rId25"/>
    <sheet name="Таблица1103_1" sheetId="51" r:id="rId26"/>
    <sheet name="Таблица1104" sheetId="45" r:id="rId27"/>
    <sheet name="Таблица1105" sheetId="33" r:id="rId28"/>
    <sheet name="Таблица1106" sheetId="47" r:id="rId29"/>
    <sheet name="Таблица1107" sheetId="35" r:id="rId30"/>
    <sheet name="Таблица1109" sheetId="37" r:id="rId31"/>
    <sheet name="Таблица1109_село" sheetId="38" r:id="rId32"/>
    <sheet name="Таблица1110" sheetId="34" r:id="rId33"/>
    <sheet name="Таблица1110_2" sheetId="52" r:id="rId34"/>
    <sheet name="Таблица1111" sheetId="39" r:id="rId35"/>
    <sheet name="Таблица1111_2" sheetId="53" r:id="rId36"/>
    <sheet name="Таблица1200" sheetId="41" r:id="rId37"/>
    <sheet name="Таблица1112" sheetId="40" r:id="rId38"/>
  </sheets>
  <definedNames>
    <definedName name="_FilterDatabase" localSheetId="37" hidden="1">Таблица1112!$A$4:$D$12</definedName>
    <definedName name="_xlnm.Print_Area" localSheetId="6">Таблица1004!$A$3:$J$10</definedName>
    <definedName name="_xlnm.Print_Area" localSheetId="11">Таблица1051!$B$3:$G$9</definedName>
  </definedNames>
  <calcPr calcId="162913"/>
</workbook>
</file>

<file path=xl/calcChain.xml><?xml version="1.0" encoding="utf-8"?>
<calcChain xmlns="http://schemas.openxmlformats.org/spreadsheetml/2006/main">
  <c r="W11" i="58" l="1"/>
  <c r="V11" i="58"/>
  <c r="U11" i="58"/>
  <c r="T11" i="58"/>
  <c r="S11" i="58"/>
  <c r="R11" i="58"/>
  <c r="Q11" i="58"/>
  <c r="P11" i="58"/>
  <c r="O11" i="58"/>
  <c r="M11" i="58"/>
  <c r="L11" i="58"/>
  <c r="K11" i="58"/>
  <c r="I11" i="58"/>
  <c r="H11" i="58"/>
  <c r="H12" i="35" l="1"/>
  <c r="P11" i="33"/>
  <c r="P12" i="33"/>
  <c r="P10" i="33"/>
  <c r="F11" i="33"/>
  <c r="F12" i="33"/>
  <c r="F10" i="33"/>
  <c r="J240" i="58"/>
  <c r="J239" i="58"/>
  <c r="J237" i="58"/>
  <c r="W137" i="58"/>
  <c r="V137" i="58"/>
  <c r="U137" i="58"/>
  <c r="T137" i="58"/>
  <c r="S137" i="58"/>
  <c r="R137" i="58"/>
  <c r="Q137" i="58"/>
  <c r="P137" i="58"/>
  <c r="O137" i="58"/>
  <c r="N137" i="58"/>
  <c r="M137" i="58"/>
  <c r="L137" i="58"/>
  <c r="K137" i="58"/>
  <c r="J137" i="58"/>
  <c r="I137" i="58"/>
  <c r="H137" i="58"/>
  <c r="G137" i="58"/>
  <c r="E137" i="58"/>
  <c r="F137" i="58"/>
  <c r="D137" i="58"/>
  <c r="N11" i="58"/>
  <c r="F11" i="58"/>
  <c r="J240" i="15"/>
  <c r="J239" i="15"/>
  <c r="J237" i="15"/>
  <c r="W137" i="15"/>
  <c r="V137" i="15"/>
  <c r="U137" i="15"/>
  <c r="T137" i="15"/>
  <c r="S137" i="15"/>
  <c r="R137" i="15"/>
  <c r="Q137" i="15"/>
  <c r="P137" i="15"/>
  <c r="O137" i="15"/>
  <c r="N137" i="15"/>
  <c r="M137" i="15"/>
  <c r="L137" i="15"/>
  <c r="K137" i="15"/>
  <c r="J137" i="15"/>
  <c r="I137" i="15"/>
  <c r="H137" i="15"/>
  <c r="G137" i="15"/>
  <c r="F137" i="15"/>
  <c r="E137" i="15"/>
  <c r="D137" i="15"/>
  <c r="N11" i="15"/>
  <c r="F11" i="15"/>
  <c r="H15" i="44" l="1"/>
  <c r="I15" i="44"/>
  <c r="G15" i="44"/>
  <c r="H8" i="44"/>
  <c r="I8" i="44"/>
  <c r="G8" i="44"/>
  <c r="H15" i="43"/>
  <c r="I15" i="43"/>
  <c r="G15" i="43"/>
  <c r="H8" i="43"/>
  <c r="I8" i="43"/>
  <c r="G8" i="43"/>
  <c r="E16" i="35" l="1"/>
  <c r="H15" i="35"/>
  <c r="J12" i="35"/>
  <c r="I12" i="35"/>
  <c r="G12" i="35"/>
  <c r="J11" i="35"/>
  <c r="I11" i="35"/>
  <c r="G11" i="35"/>
  <c r="F12" i="35"/>
  <c r="F11" i="35"/>
  <c r="G8" i="35"/>
  <c r="J8" i="35"/>
  <c r="F8" i="35"/>
  <c r="I8" i="35" l="1"/>
  <c r="I15" i="42" l="1"/>
  <c r="H15" i="42"/>
  <c r="G15" i="42"/>
  <c r="I8" i="42"/>
  <c r="H8" i="42"/>
  <c r="G8" i="42"/>
  <c r="F14" i="30"/>
  <c r="E14" i="30"/>
  <c r="D14" i="30"/>
  <c r="F13" i="30"/>
  <c r="E13" i="30"/>
  <c r="D13" i="30"/>
  <c r="F12" i="30"/>
  <c r="E12" i="30"/>
  <c r="D12" i="30"/>
  <c r="F11" i="30"/>
  <c r="E11" i="30"/>
  <c r="D11" i="30"/>
  <c r="F10" i="30"/>
  <c r="E10" i="30"/>
  <c r="D10" i="30"/>
  <c r="F9" i="30"/>
  <c r="E9" i="30"/>
  <c r="D9" i="30"/>
  <c r="W217" i="58" l="1"/>
  <c r="V217" i="58"/>
  <c r="U217" i="58"/>
  <c r="T217" i="58"/>
  <c r="S217" i="58"/>
  <c r="R217" i="58"/>
  <c r="Q217" i="58"/>
  <c r="P217" i="58"/>
  <c r="K217" i="58"/>
  <c r="J217" i="58"/>
  <c r="G217" i="58"/>
  <c r="F217" i="58"/>
  <c r="AB218" i="58"/>
  <c r="AA218" i="58"/>
  <c r="Z218" i="58"/>
  <c r="Y218" i="58"/>
  <c r="X218" i="58"/>
  <c r="D218" i="58"/>
  <c r="E218" i="58"/>
  <c r="J218" i="58"/>
  <c r="AA30" i="58"/>
  <c r="J30" i="58"/>
  <c r="X30" i="58"/>
  <c r="Z30" i="58"/>
  <c r="E30" i="58"/>
  <c r="Y30" i="58"/>
  <c r="AB30" i="58"/>
  <c r="D30" i="58"/>
  <c r="W217" i="15"/>
  <c r="V217" i="15"/>
  <c r="U217" i="15"/>
  <c r="T217" i="15"/>
  <c r="S217" i="15"/>
  <c r="R217" i="15"/>
  <c r="Q217" i="15"/>
  <c r="P217" i="15"/>
  <c r="W11" i="15"/>
  <c r="V11" i="15"/>
  <c r="U11" i="15"/>
  <c r="T11" i="15"/>
  <c r="S11" i="15"/>
  <c r="R11" i="15"/>
  <c r="Q11" i="15"/>
  <c r="P11" i="15"/>
  <c r="O11" i="15"/>
  <c r="M11" i="15"/>
  <c r="L11" i="15"/>
  <c r="K11" i="15"/>
  <c r="I11" i="15"/>
  <c r="H11" i="15"/>
  <c r="G11" i="15"/>
  <c r="AA30" i="15"/>
  <c r="J30" i="15"/>
  <c r="Z30" i="15" s="1"/>
  <c r="E30" i="15"/>
  <c r="D30" i="15"/>
  <c r="Y30" i="15" s="1"/>
  <c r="AB30" i="15" l="1"/>
  <c r="X30" i="15"/>
  <c r="AA218" i="15"/>
  <c r="AB218" i="15"/>
  <c r="Z218" i="15"/>
  <c r="Y218" i="15"/>
  <c r="X218" i="15"/>
  <c r="J218" i="15"/>
  <c r="E218" i="15"/>
  <c r="D218" i="15"/>
  <c r="E9" i="60" l="1"/>
  <c r="G7" i="60"/>
  <c r="G6" i="60"/>
  <c r="F8" i="60"/>
  <c r="E8" i="60"/>
  <c r="U9" i="11"/>
  <c r="T9" i="11"/>
  <c r="M13" i="47" l="1"/>
  <c r="N13" i="47"/>
  <c r="O13" i="47"/>
  <c r="J8" i="59" l="1"/>
  <c r="F8" i="59"/>
  <c r="O12" i="47" l="1"/>
  <c r="O11" i="47"/>
  <c r="O9" i="47"/>
  <c r="O10" i="47"/>
  <c r="O8" i="47"/>
  <c r="N12" i="47"/>
  <c r="N11" i="47"/>
  <c r="N10" i="47"/>
  <c r="N9" i="47"/>
  <c r="N8" i="47"/>
  <c r="M12" i="47"/>
  <c r="M11" i="47"/>
  <c r="M10" i="47"/>
  <c r="M9" i="47"/>
  <c r="M8" i="47"/>
  <c r="W263" i="58" l="1"/>
  <c r="W263" i="15"/>
  <c r="O9" i="11" l="1"/>
  <c r="N9" i="11"/>
  <c r="J159" i="15" l="1"/>
  <c r="J158" i="15"/>
  <c r="J157" i="15"/>
  <c r="J156" i="15"/>
  <c r="J159" i="58"/>
  <c r="J158" i="58"/>
  <c r="J157" i="58"/>
  <c r="J156" i="58"/>
  <c r="K246" i="15" l="1"/>
  <c r="AB337" i="58" l="1"/>
  <c r="AA337" i="58"/>
  <c r="W337" i="58"/>
  <c r="V337" i="58"/>
  <c r="S337" i="58"/>
  <c r="R337" i="58"/>
  <c r="Q337" i="58"/>
  <c r="P337" i="58"/>
  <c r="O337" i="58"/>
  <c r="N337" i="58"/>
  <c r="M337" i="58"/>
  <c r="L337" i="58"/>
  <c r="K337" i="58"/>
  <c r="J337" i="58" s="1"/>
  <c r="Z337" i="58" s="1"/>
  <c r="I337" i="58"/>
  <c r="H337" i="58"/>
  <c r="G337" i="58"/>
  <c r="F337" i="58"/>
  <c r="E337" i="58"/>
  <c r="D337" i="58"/>
  <c r="Y337" i="58" s="1"/>
  <c r="AA336" i="58"/>
  <c r="W336" i="58"/>
  <c r="V336" i="58"/>
  <c r="S336" i="58"/>
  <c r="R336" i="58"/>
  <c r="Q336" i="58"/>
  <c r="P336" i="58"/>
  <c r="O336" i="58"/>
  <c r="N336" i="58"/>
  <c r="M336" i="58"/>
  <c r="D336" i="58" s="1"/>
  <c r="L336" i="58"/>
  <c r="K336" i="58"/>
  <c r="J336" i="58"/>
  <c r="Z336" i="58" s="1"/>
  <c r="I336" i="58"/>
  <c r="E336" i="58" s="1"/>
  <c r="H336" i="58"/>
  <c r="G336" i="58"/>
  <c r="F336" i="58"/>
  <c r="AA335" i="58"/>
  <c r="W335" i="58"/>
  <c r="O335" i="58"/>
  <c r="N335" i="58"/>
  <c r="E335" i="58" s="1"/>
  <c r="M335" i="58"/>
  <c r="L335" i="58"/>
  <c r="K335" i="58"/>
  <c r="J335" i="58" s="1"/>
  <c r="Z335" i="58" s="1"/>
  <c r="I335" i="58"/>
  <c r="H335" i="58"/>
  <c r="G335" i="58"/>
  <c r="F335" i="58"/>
  <c r="D335" i="58" s="1"/>
  <c r="AA334" i="58"/>
  <c r="AA333" i="58"/>
  <c r="AA332" i="58"/>
  <c r="J332" i="58"/>
  <c r="Z332" i="58" s="1"/>
  <c r="E332" i="58"/>
  <c r="D332" i="58"/>
  <c r="AA331" i="58"/>
  <c r="J331" i="58"/>
  <c r="Z331" i="58" s="1"/>
  <c r="E331" i="58"/>
  <c r="D331" i="58"/>
  <c r="AA330" i="58"/>
  <c r="J330" i="58"/>
  <c r="Z330" i="58" s="1"/>
  <c r="E330" i="58"/>
  <c r="D330" i="58"/>
  <c r="AA329" i="58"/>
  <c r="J329" i="58"/>
  <c r="Z329" i="58" s="1"/>
  <c r="E329" i="58"/>
  <c r="D329" i="58"/>
  <c r="AA328" i="58"/>
  <c r="J328" i="58"/>
  <c r="Z328" i="58" s="1"/>
  <c r="E328" i="58"/>
  <c r="D328" i="58"/>
  <c r="AA327" i="58"/>
  <c r="J327" i="58"/>
  <c r="Z327" i="58" s="1"/>
  <c r="E327" i="58"/>
  <c r="D327" i="58"/>
  <c r="AA326" i="58"/>
  <c r="J326" i="58"/>
  <c r="Z326" i="58" s="1"/>
  <c r="E326" i="58"/>
  <c r="D326" i="58"/>
  <c r="AA325" i="58"/>
  <c r="J325" i="58"/>
  <c r="Z325" i="58" s="1"/>
  <c r="E325" i="58"/>
  <c r="D325" i="58"/>
  <c r="AA324" i="58"/>
  <c r="W324" i="58"/>
  <c r="S324" i="58"/>
  <c r="R324" i="58"/>
  <c r="Q324" i="58"/>
  <c r="P324" i="58"/>
  <c r="O324" i="58"/>
  <c r="N324" i="58"/>
  <c r="M324" i="58"/>
  <c r="L324" i="58"/>
  <c r="K324" i="58"/>
  <c r="J324" i="58"/>
  <c r="Z324" i="58" s="1"/>
  <c r="I324" i="58"/>
  <c r="E324" i="58" s="1"/>
  <c r="D324" i="58" s="1"/>
  <c r="H324" i="58"/>
  <c r="G324" i="58"/>
  <c r="F324" i="58"/>
  <c r="AB323" i="58"/>
  <c r="AA323" i="58"/>
  <c r="Z323" i="58"/>
  <c r="J323" i="58"/>
  <c r="E323" i="58"/>
  <c r="D323" i="58"/>
  <c r="Y323" i="58" s="1"/>
  <c r="AB322" i="58"/>
  <c r="AA322" i="58"/>
  <c r="Z322" i="58"/>
  <c r="J322" i="58"/>
  <c r="E322" i="58"/>
  <c r="D322" i="58"/>
  <c r="Y322" i="58" s="1"/>
  <c r="AB321" i="58"/>
  <c r="AA321" i="58"/>
  <c r="Z321" i="58"/>
  <c r="J321" i="58"/>
  <c r="E321" i="58"/>
  <c r="D321" i="58"/>
  <c r="Y321" i="58" s="1"/>
  <c r="AA320" i="58"/>
  <c r="W320" i="58"/>
  <c r="S320" i="58"/>
  <c r="R320" i="58"/>
  <c r="Q320" i="58"/>
  <c r="P320" i="58"/>
  <c r="O320" i="58"/>
  <c r="J320" i="58" s="1"/>
  <c r="Z320" i="58" s="1"/>
  <c r="N320" i="58"/>
  <c r="M320" i="58"/>
  <c r="L320" i="58"/>
  <c r="K320" i="58"/>
  <c r="I320" i="58"/>
  <c r="H320" i="58"/>
  <c r="G320" i="58"/>
  <c r="E320" i="58" s="1"/>
  <c r="D320" i="58" s="1"/>
  <c r="F320" i="58"/>
  <c r="AB319" i="58"/>
  <c r="AA319" i="58"/>
  <c r="Z319" i="58"/>
  <c r="Y319" i="58"/>
  <c r="X319" i="58"/>
  <c r="J319" i="58"/>
  <c r="E319" i="58"/>
  <c r="D319" i="58"/>
  <c r="AB318" i="58"/>
  <c r="AA318" i="58"/>
  <c r="Z318" i="58"/>
  <c r="Y318" i="58"/>
  <c r="X318" i="58"/>
  <c r="J318" i="58"/>
  <c r="E318" i="58"/>
  <c r="D318" i="58"/>
  <c r="AB317" i="58"/>
  <c r="AA317" i="58"/>
  <c r="Z317" i="58"/>
  <c r="Y317" i="58"/>
  <c r="X317" i="58"/>
  <c r="J317" i="58"/>
  <c r="E317" i="58"/>
  <c r="D317" i="58"/>
  <c r="AB316" i="58"/>
  <c r="AA316" i="58"/>
  <c r="Z316" i="58"/>
  <c r="Y316" i="58"/>
  <c r="X316" i="58"/>
  <c r="J316" i="58"/>
  <c r="E316" i="58"/>
  <c r="D316" i="58"/>
  <c r="AB315" i="58"/>
  <c r="AA315" i="58"/>
  <c r="Z315" i="58"/>
  <c r="Y315" i="58"/>
  <c r="X315" i="58"/>
  <c r="J315" i="58"/>
  <c r="E315" i="58"/>
  <c r="D315" i="58"/>
  <c r="AB314" i="58"/>
  <c r="AA314" i="58"/>
  <c r="Z314" i="58"/>
  <c r="Y314" i="58"/>
  <c r="X314" i="58"/>
  <c r="J314" i="58"/>
  <c r="E314" i="58"/>
  <c r="D314" i="58"/>
  <c r="AB313" i="58"/>
  <c r="AA313" i="58"/>
  <c r="Z313" i="58"/>
  <c r="Y313" i="58"/>
  <c r="X313" i="58"/>
  <c r="J313" i="58"/>
  <c r="E313" i="58"/>
  <c r="D313" i="58"/>
  <c r="AB312" i="58"/>
  <c r="AA312" i="58"/>
  <c r="Z312" i="58"/>
  <c r="Y312" i="58"/>
  <c r="X312" i="58"/>
  <c r="J312" i="58"/>
  <c r="E312" i="58"/>
  <c r="D312" i="58"/>
  <c r="AA311" i="58"/>
  <c r="Y311" i="58"/>
  <c r="X311" i="58"/>
  <c r="W311" i="58"/>
  <c r="O311" i="58"/>
  <c r="N311" i="58"/>
  <c r="M311" i="58"/>
  <c r="L311" i="58"/>
  <c r="K311" i="58"/>
  <c r="J311" i="58"/>
  <c r="Z311" i="58" s="1"/>
  <c r="I311" i="58"/>
  <c r="E311" i="58" s="1"/>
  <c r="H311" i="58"/>
  <c r="G311" i="58"/>
  <c r="F311" i="58"/>
  <c r="D311" i="58"/>
  <c r="AB311" i="58" s="1"/>
  <c r="AA310" i="58"/>
  <c r="Z310" i="58"/>
  <c r="J310" i="58"/>
  <c r="E310" i="58"/>
  <c r="D310" i="58"/>
  <c r="Y310" i="58" s="1"/>
  <c r="AA309" i="58"/>
  <c r="Z309" i="58"/>
  <c r="J309" i="58"/>
  <c r="E309" i="58"/>
  <c r="D309" i="58"/>
  <c r="Y309" i="58" s="1"/>
  <c r="AA308" i="58"/>
  <c r="Z308" i="58"/>
  <c r="J308" i="58"/>
  <c r="E308" i="58"/>
  <c r="D308" i="58"/>
  <c r="Y308" i="58" s="1"/>
  <c r="AA307" i="58"/>
  <c r="Z307" i="58"/>
  <c r="J307" i="58"/>
  <c r="E307" i="58"/>
  <c r="D307" i="58"/>
  <c r="Y307" i="58" s="1"/>
  <c r="AA306" i="58"/>
  <c r="Z306" i="58"/>
  <c r="Y306" i="58"/>
  <c r="J306" i="58"/>
  <c r="E306" i="58"/>
  <c r="D306" i="58"/>
  <c r="X306" i="58" s="1"/>
  <c r="AA305" i="58"/>
  <c r="Z305" i="58"/>
  <c r="Y305" i="58"/>
  <c r="X305" i="58"/>
  <c r="J305" i="58"/>
  <c r="E305" i="58"/>
  <c r="D305" i="58"/>
  <c r="AA304" i="58"/>
  <c r="Y304" i="58"/>
  <c r="X304" i="58"/>
  <c r="J304" i="58"/>
  <c r="Z304" i="58" s="1"/>
  <c r="E304" i="58"/>
  <c r="D304" i="58"/>
  <c r="AA303" i="58"/>
  <c r="W303" i="58"/>
  <c r="O303" i="58"/>
  <c r="N303" i="58"/>
  <c r="M303" i="58"/>
  <c r="L303" i="58"/>
  <c r="K303" i="58"/>
  <c r="I303" i="58"/>
  <c r="H303" i="58"/>
  <c r="D303" i="58" s="1"/>
  <c r="G303" i="58"/>
  <c r="F303" i="58"/>
  <c r="AA302" i="58"/>
  <c r="Y302" i="58"/>
  <c r="X302" i="58"/>
  <c r="J302" i="58"/>
  <c r="Z302" i="58" s="1"/>
  <c r="E302" i="58"/>
  <c r="D302" i="58"/>
  <c r="AA301" i="58"/>
  <c r="Y301" i="58"/>
  <c r="X301" i="58"/>
  <c r="J301" i="58"/>
  <c r="Z301" i="58" s="1"/>
  <c r="E301" i="58"/>
  <c r="D301" i="58"/>
  <c r="AA300" i="58"/>
  <c r="J300" i="58"/>
  <c r="Z300" i="58" s="1"/>
  <c r="E300" i="58"/>
  <c r="D300" i="58"/>
  <c r="AA299" i="58"/>
  <c r="J299" i="58"/>
  <c r="Z299" i="58" s="1"/>
  <c r="E299" i="58"/>
  <c r="D299" i="58"/>
  <c r="AA298" i="58"/>
  <c r="W298" i="58"/>
  <c r="O298" i="58"/>
  <c r="N298" i="58"/>
  <c r="M298" i="58"/>
  <c r="M263" i="58" s="1"/>
  <c r="L298" i="58"/>
  <c r="L263" i="58" s="1"/>
  <c r="K298" i="58"/>
  <c r="I298" i="58"/>
  <c r="H298" i="58"/>
  <c r="G298" i="58"/>
  <c r="F298" i="58"/>
  <c r="E298" i="58"/>
  <c r="D298" i="58"/>
  <c r="AA297" i="58"/>
  <c r="J297" i="58"/>
  <c r="Z297" i="58" s="1"/>
  <c r="E297" i="58"/>
  <c r="D297" i="58"/>
  <c r="AA296" i="58"/>
  <c r="J296" i="58"/>
  <c r="Z296" i="58" s="1"/>
  <c r="E296" i="58"/>
  <c r="D296" i="58"/>
  <c r="Y296" i="58" s="1"/>
  <c r="AA295" i="58"/>
  <c r="Z295" i="58"/>
  <c r="J295" i="58"/>
  <c r="E295" i="58"/>
  <c r="D295" i="58"/>
  <c r="Y295" i="58" s="1"/>
  <c r="AA294" i="58"/>
  <c r="Z294" i="58"/>
  <c r="Y294" i="58"/>
  <c r="J294" i="58"/>
  <c r="E294" i="58"/>
  <c r="D294" i="58"/>
  <c r="X294" i="58" s="1"/>
  <c r="AA293" i="58"/>
  <c r="Z293" i="58"/>
  <c r="Y293" i="58"/>
  <c r="X293" i="58"/>
  <c r="J293" i="58"/>
  <c r="E293" i="58"/>
  <c r="D293" i="58"/>
  <c r="AA292" i="58"/>
  <c r="Y292" i="58"/>
  <c r="X292" i="58"/>
  <c r="J292" i="58"/>
  <c r="Z292" i="58" s="1"/>
  <c r="E292" i="58"/>
  <c r="D292" i="58"/>
  <c r="AA291" i="58"/>
  <c r="Y291" i="58"/>
  <c r="J291" i="58"/>
  <c r="Z291" i="58" s="1"/>
  <c r="E291" i="58"/>
  <c r="D291" i="58"/>
  <c r="X291" i="58" s="1"/>
  <c r="AA290" i="58"/>
  <c r="J290" i="58"/>
  <c r="Z290" i="58" s="1"/>
  <c r="E290" i="58"/>
  <c r="D290" i="58"/>
  <c r="AA289" i="58"/>
  <c r="J289" i="58"/>
  <c r="Z289" i="58" s="1"/>
  <c r="E289" i="58"/>
  <c r="D289" i="58"/>
  <c r="AA288" i="58"/>
  <c r="J288" i="58"/>
  <c r="Z288" i="58" s="1"/>
  <c r="E288" i="58"/>
  <c r="D288" i="58"/>
  <c r="Y288" i="58" s="1"/>
  <c r="AA287" i="58"/>
  <c r="Z287" i="58"/>
  <c r="J287" i="58"/>
  <c r="E287" i="58"/>
  <c r="D287" i="58"/>
  <c r="Y287" i="58" s="1"/>
  <c r="AA286" i="58"/>
  <c r="Z286" i="58"/>
  <c r="Y286" i="58"/>
  <c r="J286" i="58"/>
  <c r="E286" i="58"/>
  <c r="D286" i="58"/>
  <c r="X286" i="58" s="1"/>
  <c r="AA285" i="58"/>
  <c r="Y285" i="58"/>
  <c r="X285" i="58"/>
  <c r="J285" i="58"/>
  <c r="Z285" i="58" s="1"/>
  <c r="E285" i="58"/>
  <c r="D285" i="58"/>
  <c r="AA284" i="58"/>
  <c r="W284" i="58"/>
  <c r="O284" i="58"/>
  <c r="N284" i="58"/>
  <c r="M284" i="58"/>
  <c r="L284" i="58"/>
  <c r="K284" i="58"/>
  <c r="J284" i="58" s="1"/>
  <c r="Z284" i="58" s="1"/>
  <c r="I284" i="58"/>
  <c r="H284" i="58"/>
  <c r="G284" i="58"/>
  <c r="E284" i="58" s="1"/>
  <c r="F284" i="58"/>
  <c r="AA283" i="58"/>
  <c r="Y283" i="58"/>
  <c r="X283" i="58"/>
  <c r="J283" i="58"/>
  <c r="Z283" i="58" s="1"/>
  <c r="E283" i="58"/>
  <c r="D283" i="58"/>
  <c r="AA282" i="58"/>
  <c r="X282" i="58"/>
  <c r="J282" i="58"/>
  <c r="Z282" i="58" s="1"/>
  <c r="E282" i="58"/>
  <c r="D282" i="58"/>
  <c r="Y282" i="58" s="1"/>
  <c r="AA281" i="58"/>
  <c r="J281" i="58"/>
  <c r="Z281" i="58" s="1"/>
  <c r="E281" i="58"/>
  <c r="D281" i="58"/>
  <c r="Y281" i="58" s="1"/>
  <c r="AA280" i="58"/>
  <c r="Z280" i="58"/>
  <c r="J280" i="58"/>
  <c r="E280" i="58"/>
  <c r="D280" i="58"/>
  <c r="AA279" i="58"/>
  <c r="Z279" i="58"/>
  <c r="J279" i="58"/>
  <c r="E279" i="58"/>
  <c r="D279" i="58"/>
  <c r="AA278" i="58"/>
  <c r="Z278" i="58"/>
  <c r="Y278" i="58"/>
  <c r="X278" i="58"/>
  <c r="J278" i="58"/>
  <c r="E278" i="58"/>
  <c r="D278" i="58"/>
  <c r="AA277" i="58"/>
  <c r="Z277" i="58"/>
  <c r="J277" i="58"/>
  <c r="E277" i="58"/>
  <c r="D277" i="58"/>
  <c r="Y277" i="58" s="1"/>
  <c r="AA276" i="58"/>
  <c r="Z276" i="58"/>
  <c r="Y276" i="58"/>
  <c r="J276" i="58"/>
  <c r="E276" i="58"/>
  <c r="D276" i="58"/>
  <c r="X276" i="58" s="1"/>
  <c r="AA275" i="58"/>
  <c r="Y275" i="58"/>
  <c r="X275" i="58"/>
  <c r="J275" i="58"/>
  <c r="Z275" i="58" s="1"/>
  <c r="E275" i="58"/>
  <c r="D275" i="58"/>
  <c r="AA274" i="58"/>
  <c r="W274" i="58"/>
  <c r="O274" i="58"/>
  <c r="N274" i="58"/>
  <c r="M274" i="58"/>
  <c r="L274" i="58"/>
  <c r="K274" i="58"/>
  <c r="J274" i="58" s="1"/>
  <c r="Z274" i="58" s="1"/>
  <c r="I274" i="58"/>
  <c r="H274" i="58"/>
  <c r="D274" i="58" s="1"/>
  <c r="Y274" i="58" s="1"/>
  <c r="G274" i="58"/>
  <c r="E274" i="58" s="1"/>
  <c r="F274" i="58"/>
  <c r="AA273" i="58"/>
  <c r="Y273" i="58"/>
  <c r="X273" i="58"/>
  <c r="J273" i="58"/>
  <c r="Z273" i="58" s="1"/>
  <c r="E273" i="58"/>
  <c r="D273" i="58"/>
  <c r="AA272" i="58"/>
  <c r="X272" i="58"/>
  <c r="J272" i="58"/>
  <c r="Z272" i="58" s="1"/>
  <c r="E272" i="58"/>
  <c r="D272" i="58"/>
  <c r="Y272" i="58" s="1"/>
  <c r="AA271" i="58"/>
  <c r="J271" i="58"/>
  <c r="Z271" i="58" s="1"/>
  <c r="E271" i="58"/>
  <c r="D271" i="58"/>
  <c r="Y271" i="58" s="1"/>
  <c r="AA270" i="58"/>
  <c r="J270" i="58"/>
  <c r="Z270" i="58" s="1"/>
  <c r="E270" i="58"/>
  <c r="D270" i="58"/>
  <c r="AA269" i="58"/>
  <c r="J269" i="58"/>
  <c r="Z269" i="58" s="1"/>
  <c r="E269" i="58"/>
  <c r="D269" i="58"/>
  <c r="AA268" i="58"/>
  <c r="J268" i="58"/>
  <c r="Z268" i="58" s="1"/>
  <c r="E268" i="58"/>
  <c r="D268" i="58"/>
  <c r="Y268" i="58" s="1"/>
  <c r="AA267" i="58"/>
  <c r="Z267" i="58"/>
  <c r="J267" i="58"/>
  <c r="E267" i="58"/>
  <c r="D267" i="58"/>
  <c r="Y267" i="58" s="1"/>
  <c r="AA266" i="58"/>
  <c r="Z266" i="58"/>
  <c r="Y266" i="58"/>
  <c r="J266" i="58"/>
  <c r="E266" i="58"/>
  <c r="D266" i="58"/>
  <c r="X266" i="58" s="1"/>
  <c r="AA265" i="58"/>
  <c r="Y265" i="58"/>
  <c r="X265" i="58"/>
  <c r="J265" i="58"/>
  <c r="Z265" i="58" s="1"/>
  <c r="E265" i="58"/>
  <c r="D265" i="58"/>
  <c r="AA264" i="58"/>
  <c r="W264" i="58"/>
  <c r="O264" i="58"/>
  <c r="N264" i="58"/>
  <c r="M264" i="58"/>
  <c r="L264" i="58"/>
  <c r="K264" i="58"/>
  <c r="J264" i="58" s="1"/>
  <c r="Z264" i="58" s="1"/>
  <c r="I264" i="58"/>
  <c r="H264" i="58"/>
  <c r="G264" i="58"/>
  <c r="E264" i="58" s="1"/>
  <c r="F264" i="58"/>
  <c r="AA263" i="58"/>
  <c r="N263" i="58"/>
  <c r="K263" i="58"/>
  <c r="F263" i="58"/>
  <c r="AB262" i="58"/>
  <c r="AA262" i="58"/>
  <c r="X262" i="58"/>
  <c r="J262" i="58"/>
  <c r="Z262" i="58" s="1"/>
  <c r="E262" i="58"/>
  <c r="D262" i="58"/>
  <c r="Y262" i="58" s="1"/>
  <c r="AB261" i="58"/>
  <c r="AA261" i="58"/>
  <c r="X261" i="58"/>
  <c r="J261" i="58"/>
  <c r="Z261" i="58" s="1"/>
  <c r="E261" i="58"/>
  <c r="D261" i="58"/>
  <c r="Y261" i="58" s="1"/>
  <c r="AB260" i="58"/>
  <c r="AA260" i="58"/>
  <c r="X260" i="58"/>
  <c r="J260" i="58"/>
  <c r="Z260" i="58" s="1"/>
  <c r="E260" i="58"/>
  <c r="D260" i="58"/>
  <c r="Y260" i="58" s="1"/>
  <c r="AB259" i="58"/>
  <c r="AA259" i="58"/>
  <c r="X259" i="58"/>
  <c r="J259" i="58"/>
  <c r="Z259" i="58" s="1"/>
  <c r="E259" i="58"/>
  <c r="D259" i="58"/>
  <c r="Y259" i="58" s="1"/>
  <c r="AB258" i="58"/>
  <c r="AA258" i="58"/>
  <c r="X258" i="58"/>
  <c r="J258" i="58"/>
  <c r="Z258" i="58" s="1"/>
  <c r="E258" i="58"/>
  <c r="D258" i="58"/>
  <c r="Y258" i="58" s="1"/>
  <c r="AB257" i="58"/>
  <c r="AA257" i="58"/>
  <c r="X257" i="58"/>
  <c r="J257" i="58"/>
  <c r="Z257" i="58" s="1"/>
  <c r="E257" i="58"/>
  <c r="D257" i="58"/>
  <c r="Y257" i="58" s="1"/>
  <c r="AA256" i="58"/>
  <c r="W256" i="58"/>
  <c r="O256" i="58"/>
  <c r="N256" i="58"/>
  <c r="M256" i="58"/>
  <c r="L256" i="58"/>
  <c r="K256" i="58"/>
  <c r="I256" i="58"/>
  <c r="H256" i="58"/>
  <c r="G256" i="58"/>
  <c r="F256" i="58"/>
  <c r="E256" i="58"/>
  <c r="D256" i="58"/>
  <c r="AA253" i="58"/>
  <c r="Z253" i="58"/>
  <c r="E253" i="58"/>
  <c r="D253" i="58"/>
  <c r="AB252" i="58"/>
  <c r="AA252" i="58"/>
  <c r="Z252" i="58"/>
  <c r="Y252" i="58"/>
  <c r="X252" i="58"/>
  <c r="E252" i="58"/>
  <c r="D252" i="58"/>
  <c r="AA251" i="58"/>
  <c r="W251" i="58"/>
  <c r="V251" i="58"/>
  <c r="S251" i="58"/>
  <c r="R251" i="58"/>
  <c r="Q251" i="58"/>
  <c r="P251" i="58"/>
  <c r="O251" i="58"/>
  <c r="N251" i="58"/>
  <c r="M251" i="58"/>
  <c r="L251" i="58"/>
  <c r="K251" i="58"/>
  <c r="J251" i="58"/>
  <c r="Z251" i="58" s="1"/>
  <c r="I251" i="58"/>
  <c r="H251" i="58"/>
  <c r="G251" i="58"/>
  <c r="E251" i="58" s="1"/>
  <c r="F251" i="58"/>
  <c r="D251" i="58" s="1"/>
  <c r="AA249" i="58"/>
  <c r="Z249" i="58"/>
  <c r="X249" i="58"/>
  <c r="J249" i="58"/>
  <c r="E249" i="58"/>
  <c r="D249" i="58"/>
  <c r="Y249" i="58" s="1"/>
  <c r="AA248" i="58"/>
  <c r="Z248" i="58"/>
  <c r="X248" i="58"/>
  <c r="J248" i="58"/>
  <c r="E248" i="58"/>
  <c r="D248" i="58"/>
  <c r="Y248" i="58" s="1"/>
  <c r="AA247" i="58"/>
  <c r="Z247" i="58"/>
  <c r="X247" i="58"/>
  <c r="J247" i="58"/>
  <c r="E247" i="58"/>
  <c r="D247" i="58"/>
  <c r="Y247" i="58" s="1"/>
  <c r="AA246" i="58"/>
  <c r="J246" i="58"/>
  <c r="Z246" i="58" s="1"/>
  <c r="E246" i="58"/>
  <c r="D246" i="58"/>
  <c r="AB245" i="58"/>
  <c r="AA245" i="58"/>
  <c r="Z245" i="58"/>
  <c r="J245" i="58"/>
  <c r="E245" i="58"/>
  <c r="D245" i="58"/>
  <c r="AA244" i="58"/>
  <c r="Z244" i="58"/>
  <c r="J244" i="58"/>
  <c r="E244" i="58"/>
  <c r="D244" i="58"/>
  <c r="AA243" i="58"/>
  <c r="Z243" i="58"/>
  <c r="J243" i="58"/>
  <c r="E243" i="58"/>
  <c r="D243" i="58"/>
  <c r="AA242" i="58"/>
  <c r="W242" i="58"/>
  <c r="V242" i="58"/>
  <c r="U242" i="58"/>
  <c r="T242" i="58"/>
  <c r="S242" i="58"/>
  <c r="R242" i="58"/>
  <c r="Q242" i="58"/>
  <c r="P242" i="58"/>
  <c r="O242" i="58"/>
  <c r="N242" i="58"/>
  <c r="M242" i="58"/>
  <c r="L242" i="58"/>
  <c r="K242" i="58"/>
  <c r="I242" i="58"/>
  <c r="H242" i="58"/>
  <c r="G242" i="58"/>
  <c r="F242" i="58"/>
  <c r="E242" i="58"/>
  <c r="D242" i="58"/>
  <c r="AB242" i="58" s="1"/>
  <c r="AA241" i="58"/>
  <c r="Z241" i="58"/>
  <c r="J241" i="58"/>
  <c r="E241" i="58"/>
  <c r="D241" i="58"/>
  <c r="AA240" i="58"/>
  <c r="Z240" i="58"/>
  <c r="E240" i="58"/>
  <c r="D240" i="58"/>
  <c r="AB239" i="58"/>
  <c r="AA239" i="58"/>
  <c r="Z239" i="58"/>
  <c r="Y239" i="58"/>
  <c r="E239" i="58"/>
  <c r="D239" i="58"/>
  <c r="X239" i="58" s="1"/>
  <c r="AA238" i="58"/>
  <c r="AB237" i="58"/>
  <c r="AA237" i="58"/>
  <c r="Z237" i="58"/>
  <c r="Y237" i="58"/>
  <c r="E237" i="58"/>
  <c r="D237" i="58"/>
  <c r="X237" i="58" s="1"/>
  <c r="AB236" i="58"/>
  <c r="AA236" i="58"/>
  <c r="Y236" i="58"/>
  <c r="X236" i="58"/>
  <c r="J236" i="58"/>
  <c r="Z236" i="58" s="1"/>
  <c r="E236" i="58"/>
  <c r="D236" i="58"/>
  <c r="AB235" i="58"/>
  <c r="AA235" i="58"/>
  <c r="Y235" i="58"/>
  <c r="X235" i="58"/>
  <c r="J235" i="58"/>
  <c r="Z235" i="58" s="1"/>
  <c r="E235" i="58"/>
  <c r="D235" i="58"/>
  <c r="AB234" i="58"/>
  <c r="AA234" i="58"/>
  <c r="Y234" i="58"/>
  <c r="X234" i="58"/>
  <c r="J234" i="58"/>
  <c r="Z234" i="58" s="1"/>
  <c r="E234" i="58"/>
  <c r="D234" i="58"/>
  <c r="AA233" i="58"/>
  <c r="W233" i="58"/>
  <c r="V233" i="58"/>
  <c r="S233" i="58"/>
  <c r="R233" i="58"/>
  <c r="Q233" i="58"/>
  <c r="P233" i="58"/>
  <c r="O233" i="58"/>
  <c r="N233" i="58"/>
  <c r="M233" i="58"/>
  <c r="L233" i="58"/>
  <c r="K233" i="58"/>
  <c r="J233" i="58"/>
  <c r="Z233" i="58" s="1"/>
  <c r="I233" i="58"/>
  <c r="H233" i="58"/>
  <c r="G233" i="58"/>
  <c r="E233" i="58" s="1"/>
  <c r="F233" i="58"/>
  <c r="D233" i="58" s="1"/>
  <c r="AA232" i="58"/>
  <c r="Z232" i="58"/>
  <c r="X232" i="58"/>
  <c r="J232" i="58"/>
  <c r="E232" i="58"/>
  <c r="D232" i="58"/>
  <c r="Y232" i="58" s="1"/>
  <c r="AA231" i="58"/>
  <c r="Z231" i="58"/>
  <c r="X231" i="58"/>
  <c r="J231" i="58"/>
  <c r="E231" i="58"/>
  <c r="D231" i="58"/>
  <c r="Y231" i="58" s="1"/>
  <c r="AA230" i="58"/>
  <c r="Z230" i="58"/>
  <c r="X230" i="58"/>
  <c r="J230" i="58"/>
  <c r="E230" i="58"/>
  <c r="D230" i="58"/>
  <c r="Y230" i="58" s="1"/>
  <c r="AA229" i="58"/>
  <c r="Z229" i="58"/>
  <c r="W229" i="58"/>
  <c r="V229" i="58"/>
  <c r="U229" i="58"/>
  <c r="T229" i="58"/>
  <c r="S229" i="58"/>
  <c r="R229" i="58"/>
  <c r="Q229" i="58"/>
  <c r="P229" i="58"/>
  <c r="O229" i="58"/>
  <c r="N229" i="58"/>
  <c r="M229" i="58"/>
  <c r="L229" i="58"/>
  <c r="K229" i="58"/>
  <c r="J229" i="58"/>
  <c r="I229" i="58"/>
  <c r="H229" i="58"/>
  <c r="G229" i="58"/>
  <c r="E229" i="58" s="1"/>
  <c r="F229" i="58"/>
  <c r="D229" i="58" s="1"/>
  <c r="AA228" i="58"/>
  <c r="J228" i="58"/>
  <c r="Z228" i="58" s="1"/>
  <c r="E228" i="58"/>
  <c r="D228" i="58"/>
  <c r="X228" i="58" s="1"/>
  <c r="AA227" i="58"/>
  <c r="X227" i="58"/>
  <c r="J227" i="58"/>
  <c r="Z227" i="58" s="1"/>
  <c r="E227" i="58"/>
  <c r="D227" i="58"/>
  <c r="AB227" i="58" s="1"/>
  <c r="AB226" i="58"/>
  <c r="AA226" i="58"/>
  <c r="X226" i="58"/>
  <c r="J226" i="58"/>
  <c r="Z226" i="58" s="1"/>
  <c r="E226" i="58"/>
  <c r="D226" i="58"/>
  <c r="Y226" i="58" s="1"/>
  <c r="AA225" i="58"/>
  <c r="X225" i="58"/>
  <c r="J225" i="58"/>
  <c r="Z225" i="58" s="1"/>
  <c r="E225" i="58"/>
  <c r="AB225" i="58" s="1"/>
  <c r="D225" i="58"/>
  <c r="Y225" i="58" s="1"/>
  <c r="AB224" i="58"/>
  <c r="AA224" i="58"/>
  <c r="Y224" i="58"/>
  <c r="X224" i="58"/>
  <c r="J224" i="58"/>
  <c r="Z224" i="58" s="1"/>
  <c r="E224" i="58"/>
  <c r="D224" i="58"/>
  <c r="AB223" i="58"/>
  <c r="AA223" i="58"/>
  <c r="Y223" i="58"/>
  <c r="X223" i="58"/>
  <c r="J223" i="58"/>
  <c r="Z223" i="58" s="1"/>
  <c r="E223" i="58"/>
  <c r="D223" i="58"/>
  <c r="AB222" i="58"/>
  <c r="AA222" i="58"/>
  <c r="Y222" i="58"/>
  <c r="X222" i="58"/>
  <c r="J222" i="58"/>
  <c r="Z222" i="58" s="1"/>
  <c r="E222" i="58"/>
  <c r="D222" i="58"/>
  <c r="AB221" i="58"/>
  <c r="AA221" i="58"/>
  <c r="Y221" i="58"/>
  <c r="X221" i="58"/>
  <c r="J221" i="58"/>
  <c r="Z221" i="58" s="1"/>
  <c r="E221" i="58"/>
  <c r="D221" i="58"/>
  <c r="AA220" i="58"/>
  <c r="J220" i="58"/>
  <c r="Z220" i="58" s="1"/>
  <c r="D220" i="58"/>
  <c r="E220" i="58"/>
  <c r="AB220" i="58" s="1"/>
  <c r="AA219" i="58"/>
  <c r="J219" i="58"/>
  <c r="E219" i="58"/>
  <c r="AB219" i="58" s="1"/>
  <c r="D219" i="58"/>
  <c r="Y219" i="58" s="1"/>
  <c r="AA217" i="58"/>
  <c r="W193" i="58"/>
  <c r="W163" i="58" s="1"/>
  <c r="V193" i="58"/>
  <c r="O217" i="58"/>
  <c r="O193" i="58" s="1"/>
  <c r="N217" i="58"/>
  <c r="N193" i="58" s="1"/>
  <c r="M217" i="58"/>
  <c r="L217" i="58"/>
  <c r="I217" i="58"/>
  <c r="H217" i="58"/>
  <c r="D217" i="58"/>
  <c r="AB216" i="58"/>
  <c r="AA216" i="58"/>
  <c r="X216" i="58"/>
  <c r="J216" i="58"/>
  <c r="Z216" i="58" s="1"/>
  <c r="E216" i="58"/>
  <c r="D216" i="58"/>
  <c r="Y216" i="58" s="1"/>
  <c r="AA215" i="58"/>
  <c r="X215" i="58"/>
  <c r="J215" i="58"/>
  <c r="Z215" i="58" s="1"/>
  <c r="E215" i="58"/>
  <c r="D215" i="58"/>
  <c r="Y215" i="58" s="1"/>
  <c r="AA214" i="58"/>
  <c r="X214" i="58"/>
  <c r="J214" i="58"/>
  <c r="Z214" i="58" s="1"/>
  <c r="E214" i="58"/>
  <c r="AB214" i="58" s="1"/>
  <c r="D214" i="58"/>
  <c r="Y214" i="58" s="1"/>
  <c r="AB213" i="58"/>
  <c r="AA213" i="58"/>
  <c r="X213" i="58"/>
  <c r="J213" i="58"/>
  <c r="Z213" i="58" s="1"/>
  <c r="E213" i="58"/>
  <c r="D213" i="58"/>
  <c r="Y213" i="58" s="1"/>
  <c r="AB212" i="58"/>
  <c r="AA212" i="58"/>
  <c r="X212" i="58"/>
  <c r="J212" i="58"/>
  <c r="Z212" i="58" s="1"/>
  <c r="E212" i="58"/>
  <c r="D212" i="58"/>
  <c r="Y212" i="58" s="1"/>
  <c r="AA211" i="58"/>
  <c r="X211" i="58"/>
  <c r="J211" i="58"/>
  <c r="Z211" i="58" s="1"/>
  <c r="E211" i="58"/>
  <c r="D211" i="58"/>
  <c r="Y211" i="58" s="1"/>
  <c r="AA210" i="58"/>
  <c r="X210" i="58"/>
  <c r="J210" i="58"/>
  <c r="Z210" i="58" s="1"/>
  <c r="E210" i="58"/>
  <c r="AB210" i="58" s="1"/>
  <c r="D210" i="58"/>
  <c r="Y210" i="58" s="1"/>
  <c r="AA209" i="58"/>
  <c r="X209" i="58"/>
  <c r="J209" i="58"/>
  <c r="Z209" i="58" s="1"/>
  <c r="E209" i="58"/>
  <c r="D209" i="58"/>
  <c r="Y209" i="58" s="1"/>
  <c r="AA208" i="58"/>
  <c r="X208" i="58"/>
  <c r="J208" i="58"/>
  <c r="Z208" i="58" s="1"/>
  <c r="E208" i="58"/>
  <c r="AB208" i="58" s="1"/>
  <c r="D208" i="58"/>
  <c r="Y208" i="58" s="1"/>
  <c r="AA207" i="58"/>
  <c r="X207" i="58"/>
  <c r="J207" i="58"/>
  <c r="Z207" i="58" s="1"/>
  <c r="E207" i="58"/>
  <c r="D207" i="58"/>
  <c r="Y207" i="58" s="1"/>
  <c r="AB206" i="58"/>
  <c r="AA206" i="58"/>
  <c r="X206" i="58"/>
  <c r="J206" i="58"/>
  <c r="Z206" i="58" s="1"/>
  <c r="E206" i="58"/>
  <c r="D206" i="58"/>
  <c r="Y206" i="58" s="1"/>
  <c r="AA205" i="58"/>
  <c r="X205" i="58"/>
  <c r="J205" i="58"/>
  <c r="Z205" i="58" s="1"/>
  <c r="E205" i="58"/>
  <c r="AB205" i="58" s="1"/>
  <c r="D205" i="58"/>
  <c r="Y205" i="58" s="1"/>
  <c r="AA204" i="58"/>
  <c r="X204" i="58"/>
  <c r="J204" i="58"/>
  <c r="Z204" i="58" s="1"/>
  <c r="E204" i="58"/>
  <c r="AB204" i="58" s="1"/>
  <c r="D204" i="58"/>
  <c r="Y204" i="58" s="1"/>
  <c r="AA203" i="58"/>
  <c r="X203" i="58"/>
  <c r="J203" i="58"/>
  <c r="Z203" i="58" s="1"/>
  <c r="E203" i="58"/>
  <c r="D203" i="58"/>
  <c r="Y203" i="58" s="1"/>
  <c r="AA202" i="58"/>
  <c r="X202" i="58"/>
  <c r="J202" i="58"/>
  <c r="Z202" i="58" s="1"/>
  <c r="E202" i="58"/>
  <c r="AB202" i="58" s="1"/>
  <c r="D202" i="58"/>
  <c r="Y202" i="58" s="1"/>
  <c r="AB201" i="58"/>
  <c r="AA201" i="58"/>
  <c r="X201" i="58"/>
  <c r="J201" i="58"/>
  <c r="Z201" i="58" s="1"/>
  <c r="E201" i="58"/>
  <c r="D201" i="58"/>
  <c r="Y201" i="58" s="1"/>
  <c r="AB200" i="58"/>
  <c r="AA200" i="58"/>
  <c r="X200" i="58"/>
  <c r="J200" i="58"/>
  <c r="Z200" i="58" s="1"/>
  <c r="E200" i="58"/>
  <c r="D200" i="58"/>
  <c r="Y200" i="58" s="1"/>
  <c r="AB199" i="58"/>
  <c r="AA199" i="58"/>
  <c r="X199" i="58"/>
  <c r="J199" i="58"/>
  <c r="Z199" i="58" s="1"/>
  <c r="E199" i="58"/>
  <c r="D199" i="58"/>
  <c r="Y199" i="58" s="1"/>
  <c r="AB198" i="58"/>
  <c r="AA198" i="58"/>
  <c r="X198" i="58"/>
  <c r="J198" i="58"/>
  <c r="Z198" i="58" s="1"/>
  <c r="E198" i="58"/>
  <c r="D198" i="58"/>
  <c r="Y198" i="58" s="1"/>
  <c r="AA197" i="58"/>
  <c r="X197" i="58"/>
  <c r="J197" i="58"/>
  <c r="Z197" i="58" s="1"/>
  <c r="E197" i="58"/>
  <c r="D197" i="58"/>
  <c r="Y197" i="58" s="1"/>
  <c r="AA196" i="58"/>
  <c r="K196" i="58"/>
  <c r="J196" i="58" s="1"/>
  <c r="Z196" i="58" s="1"/>
  <c r="G196" i="58"/>
  <c r="E196" i="58" s="1"/>
  <c r="F196" i="58"/>
  <c r="AA195" i="58"/>
  <c r="Z195" i="58"/>
  <c r="Y195" i="58"/>
  <c r="X195" i="58"/>
  <c r="J195" i="58"/>
  <c r="E195" i="58"/>
  <c r="D195" i="58"/>
  <c r="AB195" i="58" s="1"/>
  <c r="AA194" i="58"/>
  <c r="Z194" i="58"/>
  <c r="Y194" i="58"/>
  <c r="X194" i="58"/>
  <c r="J194" i="58"/>
  <c r="E194" i="58"/>
  <c r="D194" i="58"/>
  <c r="AB194" i="58" s="1"/>
  <c r="AA193" i="58"/>
  <c r="U193" i="58"/>
  <c r="T193" i="58"/>
  <c r="S193" i="58"/>
  <c r="R193" i="58"/>
  <c r="Q193" i="58"/>
  <c r="P193" i="58"/>
  <c r="M193" i="58"/>
  <c r="L193" i="58"/>
  <c r="K193" i="58"/>
  <c r="I193" i="58"/>
  <c r="H193" i="58"/>
  <c r="AA192" i="58"/>
  <c r="J192" i="58"/>
  <c r="Z192" i="58" s="1"/>
  <c r="E192" i="58"/>
  <c r="D192" i="58"/>
  <c r="X192" i="58" s="1"/>
  <c r="AA191" i="58"/>
  <c r="X191" i="58"/>
  <c r="J191" i="58"/>
  <c r="Z191" i="58" s="1"/>
  <c r="E191" i="58"/>
  <c r="D191" i="58"/>
  <c r="AB191" i="58" s="1"/>
  <c r="AB190" i="58"/>
  <c r="AA190" i="58"/>
  <c r="X190" i="58"/>
  <c r="J190" i="58"/>
  <c r="Z190" i="58" s="1"/>
  <c r="E190" i="58"/>
  <c r="D190" i="58"/>
  <c r="Y190" i="58" s="1"/>
  <c r="AA189" i="58"/>
  <c r="W189" i="58"/>
  <c r="V189" i="58"/>
  <c r="S189" i="58"/>
  <c r="R189" i="58"/>
  <c r="R186" i="58" s="1"/>
  <c r="Q189" i="58"/>
  <c r="P189" i="58"/>
  <c r="O189" i="58"/>
  <c r="N189" i="58"/>
  <c r="N186" i="58" s="1"/>
  <c r="M189" i="58"/>
  <c r="L189" i="58"/>
  <c r="K189" i="58"/>
  <c r="J189" i="58"/>
  <c r="Z189" i="58" s="1"/>
  <c r="I189" i="58"/>
  <c r="I186" i="58" s="1"/>
  <c r="H189" i="58"/>
  <c r="G189" i="58"/>
  <c r="F189" i="58"/>
  <c r="F186" i="58" s="1"/>
  <c r="AA188" i="58"/>
  <c r="X188" i="58"/>
  <c r="J188" i="58"/>
  <c r="Z188" i="58" s="1"/>
  <c r="E188" i="58"/>
  <c r="D188" i="58"/>
  <c r="Y188" i="58" s="1"/>
  <c r="AA187" i="58"/>
  <c r="X187" i="58"/>
  <c r="J187" i="58"/>
  <c r="Z187" i="58" s="1"/>
  <c r="E187" i="58"/>
  <c r="D187" i="58"/>
  <c r="Y187" i="58" s="1"/>
  <c r="AA186" i="58"/>
  <c r="Z186" i="58"/>
  <c r="W186" i="58"/>
  <c r="V186" i="58"/>
  <c r="S186" i="58"/>
  <c r="Q186" i="58"/>
  <c r="P186" i="58"/>
  <c r="O186" i="58"/>
  <c r="M186" i="58"/>
  <c r="L186" i="58"/>
  <c r="K186" i="58"/>
  <c r="J186" i="58" s="1"/>
  <c r="H186" i="58"/>
  <c r="G186" i="58"/>
  <c r="AA185" i="58"/>
  <c r="Y185" i="58"/>
  <c r="J185" i="58"/>
  <c r="Z185" i="58" s="1"/>
  <c r="E185" i="58"/>
  <c r="D185" i="58"/>
  <c r="X185" i="58" s="1"/>
  <c r="AA184" i="58"/>
  <c r="Z184" i="58"/>
  <c r="Y184" i="58"/>
  <c r="J184" i="58"/>
  <c r="E184" i="58"/>
  <c r="D184" i="58"/>
  <c r="X184" i="58" s="1"/>
  <c r="AA183" i="58"/>
  <c r="Y183" i="58"/>
  <c r="J183" i="58"/>
  <c r="Z183" i="58" s="1"/>
  <c r="E183" i="58"/>
  <c r="D183" i="58"/>
  <c r="X183" i="58" s="1"/>
  <c r="AA182" i="58"/>
  <c r="W182" i="58"/>
  <c r="V182" i="58"/>
  <c r="V179" i="58" s="1"/>
  <c r="S182" i="58"/>
  <c r="R182" i="58"/>
  <c r="Q182" i="58"/>
  <c r="P182" i="58"/>
  <c r="P179" i="58" s="1"/>
  <c r="O182" i="58"/>
  <c r="N182" i="58"/>
  <c r="M182" i="58"/>
  <c r="L182" i="58"/>
  <c r="K182" i="58"/>
  <c r="I182" i="58"/>
  <c r="H182" i="58"/>
  <c r="H179" i="58" s="1"/>
  <c r="G182" i="58"/>
  <c r="F182" i="58"/>
  <c r="AA181" i="58"/>
  <c r="J181" i="58"/>
  <c r="Z181" i="58" s="1"/>
  <c r="E181" i="58"/>
  <c r="D181" i="58"/>
  <c r="AA180" i="58"/>
  <c r="J180" i="58"/>
  <c r="Z180" i="58" s="1"/>
  <c r="E180" i="58"/>
  <c r="D180" i="58"/>
  <c r="AA179" i="58"/>
  <c r="Y179" i="58"/>
  <c r="W179" i="58"/>
  <c r="S179" i="58"/>
  <c r="R179" i="58"/>
  <c r="Q179" i="58"/>
  <c r="O179" i="58"/>
  <c r="N179" i="58"/>
  <c r="M179" i="58"/>
  <c r="K179" i="58"/>
  <c r="I179" i="58"/>
  <c r="F179" i="58"/>
  <c r="D179" i="58" s="1"/>
  <c r="AA178" i="58"/>
  <c r="X178" i="58"/>
  <c r="J178" i="58"/>
  <c r="Z178" i="58" s="1"/>
  <c r="E178" i="58"/>
  <c r="D178" i="58"/>
  <c r="Y178" i="58" s="1"/>
  <c r="AA177" i="58"/>
  <c r="J177" i="58"/>
  <c r="Z177" i="58" s="1"/>
  <c r="E177" i="58"/>
  <c r="D177" i="58"/>
  <c r="Y177" i="58" s="1"/>
  <c r="AA176" i="58"/>
  <c r="X176" i="58"/>
  <c r="J176" i="58"/>
  <c r="Z176" i="58" s="1"/>
  <c r="E176" i="58"/>
  <c r="AB176" i="58" s="1"/>
  <c r="D176" i="58"/>
  <c r="Y176" i="58" s="1"/>
  <c r="AA175" i="58"/>
  <c r="X175" i="58"/>
  <c r="J175" i="58"/>
  <c r="Z175" i="58" s="1"/>
  <c r="E175" i="58"/>
  <c r="D175" i="58"/>
  <c r="Y175" i="58" s="1"/>
  <c r="AA174" i="58"/>
  <c r="J174" i="58"/>
  <c r="Z174" i="58" s="1"/>
  <c r="E174" i="58"/>
  <c r="D174" i="58"/>
  <c r="Y174" i="58" s="1"/>
  <c r="AA173" i="58"/>
  <c r="J173" i="58"/>
  <c r="Z173" i="58" s="1"/>
  <c r="E173" i="58"/>
  <c r="D173" i="58"/>
  <c r="Y173" i="58" s="1"/>
  <c r="AA172" i="58"/>
  <c r="Z172" i="58"/>
  <c r="Y172" i="58"/>
  <c r="J172" i="58"/>
  <c r="E172" i="58"/>
  <c r="D172" i="58"/>
  <c r="X172" i="58" s="1"/>
  <c r="AA171" i="58"/>
  <c r="Z171" i="58"/>
  <c r="Y171" i="58"/>
  <c r="J171" i="58"/>
  <c r="E171" i="58"/>
  <c r="D171" i="58"/>
  <c r="X171" i="58" s="1"/>
  <c r="AA170" i="58"/>
  <c r="Z170" i="58"/>
  <c r="Y170" i="58"/>
  <c r="J170" i="58"/>
  <c r="E170" i="58"/>
  <c r="D170" i="58"/>
  <c r="X170" i="58" s="1"/>
  <c r="AA169" i="58"/>
  <c r="J169" i="58"/>
  <c r="Z169" i="58" s="1"/>
  <c r="E169" i="58"/>
  <c r="D169" i="58"/>
  <c r="X169" i="58" s="1"/>
  <c r="AB168" i="58"/>
  <c r="AA168" i="58"/>
  <c r="X168" i="58"/>
  <c r="J168" i="58"/>
  <c r="Z168" i="58" s="1"/>
  <c r="E168" i="58"/>
  <c r="D168" i="58"/>
  <c r="Y168" i="58" s="1"/>
  <c r="AB167" i="58"/>
  <c r="AA167" i="58"/>
  <c r="Z167" i="58"/>
  <c r="X167" i="58"/>
  <c r="J167" i="58"/>
  <c r="E167" i="58"/>
  <c r="D167" i="58"/>
  <c r="Y167" i="58" s="1"/>
  <c r="AA166" i="58"/>
  <c r="Z166" i="58"/>
  <c r="X166" i="58"/>
  <c r="J166" i="58"/>
  <c r="E166" i="58"/>
  <c r="AB166" i="58" s="1"/>
  <c r="D166" i="58"/>
  <c r="Y166" i="58" s="1"/>
  <c r="AA165" i="58"/>
  <c r="Z165" i="58"/>
  <c r="X165" i="58"/>
  <c r="J165" i="58"/>
  <c r="E165" i="58"/>
  <c r="D165" i="58"/>
  <c r="Y165" i="58" s="1"/>
  <c r="AB164" i="58"/>
  <c r="AA164" i="58"/>
  <c r="X164" i="58"/>
  <c r="J164" i="58"/>
  <c r="Z164" i="58" s="1"/>
  <c r="E164" i="58"/>
  <c r="D164" i="58"/>
  <c r="Y164" i="58" s="1"/>
  <c r="AA163" i="58"/>
  <c r="U163" i="58"/>
  <c r="T163" i="58"/>
  <c r="S163" i="58"/>
  <c r="R163" i="58"/>
  <c r="O163" i="58"/>
  <c r="N163" i="58"/>
  <c r="M163" i="58"/>
  <c r="H163" i="58"/>
  <c r="AA162" i="58"/>
  <c r="J162" i="58"/>
  <c r="Z162" i="58" s="1"/>
  <c r="E162" i="58"/>
  <c r="D162" i="58"/>
  <c r="AA161" i="58"/>
  <c r="J161" i="58"/>
  <c r="Z161" i="58" s="1"/>
  <c r="E161" i="58"/>
  <c r="D161" i="58"/>
  <c r="AA160" i="58"/>
  <c r="J160" i="58"/>
  <c r="Z160" i="58" s="1"/>
  <c r="E160" i="58"/>
  <c r="D160" i="58"/>
  <c r="AA155" i="58"/>
  <c r="Y155" i="58"/>
  <c r="W155" i="58"/>
  <c r="V155" i="58"/>
  <c r="U155" i="58"/>
  <c r="T155" i="58"/>
  <c r="S155" i="58"/>
  <c r="R155" i="58"/>
  <c r="Q155" i="58"/>
  <c r="P155" i="58"/>
  <c r="O155" i="58"/>
  <c r="L155" i="58"/>
  <c r="K155" i="58"/>
  <c r="J155" i="58" s="1"/>
  <c r="Z155" i="58" s="1"/>
  <c r="E155" i="58"/>
  <c r="D155" i="58"/>
  <c r="X155" i="58" s="1"/>
  <c r="AB154" i="58"/>
  <c r="AA154" i="58"/>
  <c r="X154" i="58"/>
  <c r="J154" i="58"/>
  <c r="Z154" i="58" s="1"/>
  <c r="E154" i="58"/>
  <c r="D154" i="58"/>
  <c r="Y154" i="58" s="1"/>
  <c r="AA153" i="58"/>
  <c r="X153" i="58"/>
  <c r="J153" i="58"/>
  <c r="Z153" i="58" s="1"/>
  <c r="E153" i="58"/>
  <c r="D153" i="58"/>
  <c r="Y153" i="58" s="1"/>
  <c r="AA152" i="58"/>
  <c r="X152" i="58"/>
  <c r="J152" i="58"/>
  <c r="Z152" i="58" s="1"/>
  <c r="E152" i="58"/>
  <c r="AB152" i="58" s="1"/>
  <c r="D152" i="58"/>
  <c r="Y152" i="58" s="1"/>
  <c r="AA151" i="58"/>
  <c r="X151" i="58"/>
  <c r="J151" i="58"/>
  <c r="Z151" i="58" s="1"/>
  <c r="E151" i="58"/>
  <c r="D151" i="58"/>
  <c r="Y151" i="58" s="1"/>
  <c r="AA150" i="58"/>
  <c r="X150" i="58"/>
  <c r="J150" i="58"/>
  <c r="Z150" i="58" s="1"/>
  <c r="E150" i="58"/>
  <c r="AB150" i="58" s="1"/>
  <c r="D150" i="58"/>
  <c r="Y150" i="58" s="1"/>
  <c r="AA149" i="58"/>
  <c r="X149" i="58"/>
  <c r="J149" i="58"/>
  <c r="Z149" i="58" s="1"/>
  <c r="E149" i="58"/>
  <c r="D149" i="58"/>
  <c r="Y149" i="58" s="1"/>
  <c r="AA148" i="58"/>
  <c r="X148" i="58"/>
  <c r="J148" i="58"/>
  <c r="Z148" i="58" s="1"/>
  <c r="E148" i="58"/>
  <c r="AB148" i="58" s="1"/>
  <c r="D148" i="58"/>
  <c r="Y148" i="58" s="1"/>
  <c r="AB147" i="58"/>
  <c r="AA147" i="58"/>
  <c r="X147" i="58"/>
  <c r="J147" i="58"/>
  <c r="Z147" i="58" s="1"/>
  <c r="E147" i="58"/>
  <c r="D147" i="58"/>
  <c r="Y147" i="58" s="1"/>
  <c r="AB146" i="58"/>
  <c r="AA146" i="58"/>
  <c r="X146" i="58"/>
  <c r="J146" i="58"/>
  <c r="Z146" i="58" s="1"/>
  <c r="E146" i="58"/>
  <c r="D146" i="58"/>
  <c r="Y146" i="58" s="1"/>
  <c r="AA145" i="58"/>
  <c r="X145" i="58"/>
  <c r="J145" i="58"/>
  <c r="Z145" i="58" s="1"/>
  <c r="E145" i="58"/>
  <c r="D145" i="58"/>
  <c r="Y145" i="58" s="1"/>
  <c r="AA144" i="58"/>
  <c r="X144" i="58"/>
  <c r="J144" i="58"/>
  <c r="Z144" i="58" s="1"/>
  <c r="E144" i="58"/>
  <c r="AB144" i="58" s="1"/>
  <c r="D144" i="58"/>
  <c r="Y144" i="58" s="1"/>
  <c r="AA143" i="58"/>
  <c r="X143" i="58"/>
  <c r="J143" i="58"/>
  <c r="Z143" i="58" s="1"/>
  <c r="E143" i="58"/>
  <c r="D143" i="58"/>
  <c r="Y143" i="58" s="1"/>
  <c r="AA142" i="58"/>
  <c r="J142" i="58"/>
  <c r="Z142" i="58" s="1"/>
  <c r="E142" i="58"/>
  <c r="AB142" i="58" s="1"/>
  <c r="D142" i="58"/>
  <c r="Y142" i="58" s="1"/>
  <c r="AA141" i="58"/>
  <c r="X141" i="58"/>
  <c r="J141" i="58"/>
  <c r="Z141" i="58" s="1"/>
  <c r="E141" i="58"/>
  <c r="D141" i="58"/>
  <c r="Y141" i="58" s="1"/>
  <c r="AA140" i="58"/>
  <c r="W140" i="58"/>
  <c r="V140" i="58"/>
  <c r="U140" i="58"/>
  <c r="T140" i="58"/>
  <c r="S140" i="58"/>
  <c r="R140" i="58"/>
  <c r="Q140" i="58"/>
  <c r="P140" i="58"/>
  <c r="O140" i="58"/>
  <c r="N140" i="58"/>
  <c r="M140" i="58"/>
  <c r="L140" i="58"/>
  <c r="J140" i="58" s="1"/>
  <c r="Z140" i="58" s="1"/>
  <c r="K140" i="58"/>
  <c r="I140" i="58"/>
  <c r="H140" i="58"/>
  <c r="G140" i="58"/>
  <c r="F140" i="58"/>
  <c r="E140" i="58"/>
  <c r="D140" i="58"/>
  <c r="AB140" i="58" s="1"/>
  <c r="AA139" i="58"/>
  <c r="J139" i="58"/>
  <c r="Z139" i="58" s="1"/>
  <c r="E139" i="58"/>
  <c r="D139" i="58"/>
  <c r="AA138" i="58"/>
  <c r="J138" i="58"/>
  <c r="Z138" i="58" s="1"/>
  <c r="E138" i="58"/>
  <c r="D138" i="58"/>
  <c r="AA137" i="58"/>
  <c r="AA136" i="58"/>
  <c r="Y136" i="58"/>
  <c r="X136" i="58"/>
  <c r="W136" i="58"/>
  <c r="V136" i="58"/>
  <c r="U136" i="58"/>
  <c r="T136" i="58"/>
  <c r="S136" i="58"/>
  <c r="R136" i="58"/>
  <c r="Q136" i="58"/>
  <c r="P136" i="58"/>
  <c r="O136" i="58"/>
  <c r="N136" i="58"/>
  <c r="M136" i="58"/>
  <c r="L136" i="58"/>
  <c r="K136" i="58"/>
  <c r="J136" i="58"/>
  <c r="Z136" i="58" s="1"/>
  <c r="I136" i="58"/>
  <c r="H136" i="58"/>
  <c r="G136" i="58"/>
  <c r="F136" i="58"/>
  <c r="E136" i="58"/>
  <c r="D136" i="58"/>
  <c r="AB136" i="58" s="1"/>
  <c r="AA135" i="58"/>
  <c r="X135" i="58"/>
  <c r="J135" i="58"/>
  <c r="Z135" i="58" s="1"/>
  <c r="E135" i="58"/>
  <c r="D135" i="58"/>
  <c r="AB135" i="58" s="1"/>
  <c r="AA134" i="58"/>
  <c r="J134" i="58"/>
  <c r="Z134" i="58" s="1"/>
  <c r="E134" i="58"/>
  <c r="D134" i="58"/>
  <c r="AB134" i="58" s="1"/>
  <c r="AA133" i="58"/>
  <c r="X133" i="58"/>
  <c r="J133" i="58"/>
  <c r="Z133" i="58" s="1"/>
  <c r="E133" i="58"/>
  <c r="D133" i="58"/>
  <c r="AB133" i="58" s="1"/>
  <c r="AA132" i="58"/>
  <c r="J132" i="58"/>
  <c r="Z132" i="58" s="1"/>
  <c r="E132" i="58"/>
  <c r="D132" i="58"/>
  <c r="AB132" i="58" s="1"/>
  <c r="AA131" i="58"/>
  <c r="X131" i="58"/>
  <c r="J131" i="58"/>
  <c r="Z131" i="58" s="1"/>
  <c r="E131" i="58"/>
  <c r="D131" i="58"/>
  <c r="AB131" i="58" s="1"/>
  <c r="AA130" i="58"/>
  <c r="J130" i="58"/>
  <c r="Z130" i="58" s="1"/>
  <c r="E130" i="58"/>
  <c r="D130" i="58"/>
  <c r="AB130" i="58" s="1"/>
  <c r="AA129" i="58"/>
  <c r="X129" i="58"/>
  <c r="J129" i="58"/>
  <c r="Z129" i="58" s="1"/>
  <c r="E129" i="58"/>
  <c r="D129" i="58"/>
  <c r="AB129" i="58" s="1"/>
  <c r="AA128" i="58"/>
  <c r="J128" i="58"/>
  <c r="Z128" i="58" s="1"/>
  <c r="E128" i="58"/>
  <c r="D128" i="58"/>
  <c r="AB128" i="58" s="1"/>
  <c r="AA127" i="58"/>
  <c r="X127" i="58"/>
  <c r="J127" i="58"/>
  <c r="Z127" i="58" s="1"/>
  <c r="E127" i="58"/>
  <c r="D127" i="58"/>
  <c r="AB127" i="58" s="1"/>
  <c r="AA126" i="58"/>
  <c r="J126" i="58"/>
  <c r="Z126" i="58" s="1"/>
  <c r="E126" i="58"/>
  <c r="D126" i="58"/>
  <c r="AB126" i="58" s="1"/>
  <c r="AA125" i="58"/>
  <c r="X125" i="58"/>
  <c r="J125" i="58"/>
  <c r="Z125" i="58" s="1"/>
  <c r="E125" i="58"/>
  <c r="D125" i="58"/>
  <c r="AB125" i="58" s="1"/>
  <c r="AA124" i="58"/>
  <c r="Y124" i="58"/>
  <c r="X124" i="58"/>
  <c r="J124" i="58"/>
  <c r="Z124" i="58" s="1"/>
  <c r="E124" i="58"/>
  <c r="D124" i="58"/>
  <c r="AB124" i="58" s="1"/>
  <c r="AA123" i="58"/>
  <c r="X123" i="58"/>
  <c r="J123" i="58"/>
  <c r="Z123" i="58" s="1"/>
  <c r="E123" i="58"/>
  <c r="D123" i="58"/>
  <c r="AB123" i="58" s="1"/>
  <c r="AA122" i="58"/>
  <c r="J122" i="58"/>
  <c r="Z122" i="58" s="1"/>
  <c r="E122" i="58"/>
  <c r="D122" i="58"/>
  <c r="AB122" i="58" s="1"/>
  <c r="AA121" i="58"/>
  <c r="X121" i="58"/>
  <c r="J121" i="58"/>
  <c r="Z121" i="58" s="1"/>
  <c r="E121" i="58"/>
  <c r="D121" i="58"/>
  <c r="AB121" i="58" s="1"/>
  <c r="AA120" i="58"/>
  <c r="J120" i="58"/>
  <c r="Z120" i="58" s="1"/>
  <c r="E120" i="58"/>
  <c r="D120" i="58"/>
  <c r="AB120" i="58" s="1"/>
  <c r="AA119" i="58"/>
  <c r="X119" i="58"/>
  <c r="J119" i="58"/>
  <c r="Z119" i="58" s="1"/>
  <c r="E119" i="58"/>
  <c r="D119" i="58"/>
  <c r="AB119" i="58" s="1"/>
  <c r="AA118" i="58"/>
  <c r="J118" i="58"/>
  <c r="Z118" i="58" s="1"/>
  <c r="E118" i="58"/>
  <c r="D118" i="58"/>
  <c r="AB118" i="58" s="1"/>
  <c r="AA117" i="58"/>
  <c r="X117" i="58"/>
  <c r="J117" i="58"/>
  <c r="Z117" i="58" s="1"/>
  <c r="E117" i="58"/>
  <c r="D117" i="58"/>
  <c r="AB117" i="58" s="1"/>
  <c r="AA116" i="58"/>
  <c r="J116" i="58"/>
  <c r="Z116" i="58" s="1"/>
  <c r="E116" i="58"/>
  <c r="D116" i="58"/>
  <c r="AB116" i="58" s="1"/>
  <c r="AA115" i="58"/>
  <c r="X115" i="58"/>
  <c r="J115" i="58"/>
  <c r="Z115" i="58" s="1"/>
  <c r="E115" i="58"/>
  <c r="D115" i="58"/>
  <c r="AB115" i="58" s="1"/>
  <c r="AA114" i="58"/>
  <c r="J114" i="58"/>
  <c r="Z114" i="58" s="1"/>
  <c r="E114" i="58"/>
  <c r="D114" i="58"/>
  <c r="AB114" i="58" s="1"/>
  <c r="AA113" i="58"/>
  <c r="X113" i="58"/>
  <c r="J113" i="58"/>
  <c r="Z113" i="58" s="1"/>
  <c r="E113" i="58"/>
  <c r="D113" i="58"/>
  <c r="AB113" i="58" s="1"/>
  <c r="AA112" i="58"/>
  <c r="J112" i="58"/>
  <c r="Z112" i="58" s="1"/>
  <c r="E112" i="58"/>
  <c r="D112" i="58"/>
  <c r="AB112" i="58" s="1"/>
  <c r="AA111" i="58"/>
  <c r="Z111" i="58"/>
  <c r="X111" i="58"/>
  <c r="J111" i="58"/>
  <c r="E111" i="58"/>
  <c r="D111" i="58"/>
  <c r="AB111" i="58" s="1"/>
  <c r="AA110" i="58"/>
  <c r="X110" i="58"/>
  <c r="J110" i="58"/>
  <c r="Z110" i="58" s="1"/>
  <c r="E110" i="58"/>
  <c r="D110" i="58"/>
  <c r="AA109" i="58"/>
  <c r="Z109" i="58"/>
  <c r="J109" i="58"/>
  <c r="E109" i="58"/>
  <c r="D109" i="58"/>
  <c r="AB109" i="58" s="1"/>
  <c r="AA108" i="58"/>
  <c r="X108" i="58"/>
  <c r="J108" i="58"/>
  <c r="Z108" i="58" s="1"/>
  <c r="E108" i="58"/>
  <c r="D108" i="58"/>
  <c r="AB108" i="58" s="1"/>
  <c r="AA107" i="58"/>
  <c r="J107" i="58"/>
  <c r="Z107" i="58" s="1"/>
  <c r="E107" i="58"/>
  <c r="D107" i="58"/>
  <c r="AB107" i="58" s="1"/>
  <c r="AA106" i="58"/>
  <c r="X106" i="58"/>
  <c r="J106" i="58"/>
  <c r="Z106" i="58" s="1"/>
  <c r="E106" i="58"/>
  <c r="D106" i="58"/>
  <c r="AB106" i="58" s="1"/>
  <c r="AA105" i="58"/>
  <c r="Z105" i="58"/>
  <c r="X105" i="58"/>
  <c r="J105" i="58"/>
  <c r="E105" i="58"/>
  <c r="D105" i="58"/>
  <c r="Y105" i="58" s="1"/>
  <c r="AA104" i="58"/>
  <c r="X104" i="58"/>
  <c r="J104" i="58"/>
  <c r="Z104" i="58" s="1"/>
  <c r="E104" i="58"/>
  <c r="D104" i="58"/>
  <c r="AB104" i="58" s="1"/>
  <c r="AA103" i="58"/>
  <c r="X103" i="58"/>
  <c r="J103" i="58"/>
  <c r="Z103" i="58" s="1"/>
  <c r="E103" i="58"/>
  <c r="D103" i="58"/>
  <c r="Y103" i="58" s="1"/>
  <c r="AA102" i="58"/>
  <c r="J102" i="58"/>
  <c r="Z102" i="58" s="1"/>
  <c r="E102" i="58"/>
  <c r="D102" i="58"/>
  <c r="AB102" i="58" s="1"/>
  <c r="AA101" i="58"/>
  <c r="Z101" i="58"/>
  <c r="X101" i="58"/>
  <c r="J101" i="58"/>
  <c r="E101" i="58"/>
  <c r="D101" i="58"/>
  <c r="Y101" i="58" s="1"/>
  <c r="AA100" i="58"/>
  <c r="X100" i="58"/>
  <c r="J100" i="58"/>
  <c r="Z100" i="58" s="1"/>
  <c r="E100" i="58"/>
  <c r="D100" i="58"/>
  <c r="AA99" i="58"/>
  <c r="Z99" i="58"/>
  <c r="J99" i="58"/>
  <c r="E99" i="58"/>
  <c r="D99" i="58"/>
  <c r="X99" i="58" s="1"/>
  <c r="AA98" i="58"/>
  <c r="V98" i="58"/>
  <c r="S98" i="58"/>
  <c r="J98" i="58"/>
  <c r="Z98" i="58" s="1"/>
  <c r="E98" i="58"/>
  <c r="D98" i="58"/>
  <c r="AB98" i="58" s="1"/>
  <c r="J97" i="58"/>
  <c r="E97" i="58"/>
  <c r="D97" i="58"/>
  <c r="AA96" i="58"/>
  <c r="Z96" i="58"/>
  <c r="J96" i="58"/>
  <c r="E96" i="58"/>
  <c r="D96" i="58"/>
  <c r="Y96" i="58" s="1"/>
  <c r="AA95" i="58"/>
  <c r="X95" i="58"/>
  <c r="J95" i="58"/>
  <c r="Z95" i="58" s="1"/>
  <c r="E95" i="58"/>
  <c r="D95" i="58"/>
  <c r="Y95" i="58" s="1"/>
  <c r="AA94" i="58"/>
  <c r="J94" i="58"/>
  <c r="Z94" i="58" s="1"/>
  <c r="E94" i="58"/>
  <c r="D94" i="58"/>
  <c r="Y94" i="58" s="1"/>
  <c r="AA93" i="58"/>
  <c r="X93" i="58"/>
  <c r="J93" i="58"/>
  <c r="Z93" i="58" s="1"/>
  <c r="E93" i="58"/>
  <c r="D93" i="58"/>
  <c r="Y93" i="58" s="1"/>
  <c r="AA92" i="58"/>
  <c r="J92" i="58"/>
  <c r="Z92" i="58" s="1"/>
  <c r="E92" i="58"/>
  <c r="D92" i="58"/>
  <c r="AA91" i="58"/>
  <c r="X91" i="58"/>
  <c r="J91" i="58"/>
  <c r="Z91" i="58" s="1"/>
  <c r="E91" i="58"/>
  <c r="D91" i="58"/>
  <c r="Y91" i="58" s="1"/>
  <c r="AA90" i="58"/>
  <c r="J90" i="58"/>
  <c r="Z90" i="58" s="1"/>
  <c r="E90" i="58"/>
  <c r="AB90" i="58" s="1"/>
  <c r="D90" i="58"/>
  <c r="Y90" i="58" s="1"/>
  <c r="AA89" i="58"/>
  <c r="Y89" i="58"/>
  <c r="J89" i="58"/>
  <c r="Z89" i="58" s="1"/>
  <c r="E89" i="58"/>
  <c r="D89" i="58"/>
  <c r="X89" i="58" s="1"/>
  <c r="AA88" i="58"/>
  <c r="Y88" i="58"/>
  <c r="J88" i="58"/>
  <c r="Z88" i="58" s="1"/>
  <c r="E88" i="58"/>
  <c r="D88" i="58"/>
  <c r="X88" i="58" s="1"/>
  <c r="AA87" i="58"/>
  <c r="Y87" i="58"/>
  <c r="J87" i="58"/>
  <c r="Z87" i="58" s="1"/>
  <c r="E87" i="58"/>
  <c r="D87" i="58"/>
  <c r="X87" i="58" s="1"/>
  <c r="AA86" i="58"/>
  <c r="Y86" i="58"/>
  <c r="J86" i="58"/>
  <c r="Z86" i="58" s="1"/>
  <c r="E86" i="58"/>
  <c r="D86" i="58"/>
  <c r="X86" i="58" s="1"/>
  <c r="AA85" i="58"/>
  <c r="Y85" i="58"/>
  <c r="J85" i="58"/>
  <c r="Z85" i="58" s="1"/>
  <c r="E85" i="58"/>
  <c r="D85" i="58"/>
  <c r="X85" i="58" s="1"/>
  <c r="AA84" i="58"/>
  <c r="Y84" i="58"/>
  <c r="J84" i="58"/>
  <c r="Z84" i="58" s="1"/>
  <c r="E84" i="58"/>
  <c r="D84" i="58"/>
  <c r="X84" i="58" s="1"/>
  <c r="AA83" i="58"/>
  <c r="Y83" i="58"/>
  <c r="J83" i="58"/>
  <c r="Z83" i="58" s="1"/>
  <c r="E83" i="58"/>
  <c r="D83" i="58"/>
  <c r="X83" i="58" s="1"/>
  <c r="AA82" i="58"/>
  <c r="Y82" i="58"/>
  <c r="J82" i="58"/>
  <c r="Z82" i="58" s="1"/>
  <c r="E82" i="58"/>
  <c r="D82" i="58"/>
  <c r="X82" i="58" s="1"/>
  <c r="AA81" i="58"/>
  <c r="Y81" i="58"/>
  <c r="J81" i="58"/>
  <c r="Z81" i="58" s="1"/>
  <c r="E81" i="58"/>
  <c r="D81" i="58"/>
  <c r="X81" i="58" s="1"/>
  <c r="AA80" i="58"/>
  <c r="Y80" i="58"/>
  <c r="J80" i="58"/>
  <c r="Z80" i="58" s="1"/>
  <c r="E80" i="58"/>
  <c r="D80" i="58"/>
  <c r="X80" i="58" s="1"/>
  <c r="AA79" i="58"/>
  <c r="Y79" i="58"/>
  <c r="J79" i="58"/>
  <c r="Z79" i="58" s="1"/>
  <c r="E79" i="58"/>
  <c r="D79" i="58"/>
  <c r="X79" i="58" s="1"/>
  <c r="AA78" i="58"/>
  <c r="Y78" i="58"/>
  <c r="J78" i="58"/>
  <c r="Z78" i="58" s="1"/>
  <c r="E78" i="58"/>
  <c r="D78" i="58"/>
  <c r="X78" i="58" s="1"/>
  <c r="AA77" i="58"/>
  <c r="Y77" i="58"/>
  <c r="J77" i="58"/>
  <c r="Z77" i="58" s="1"/>
  <c r="E77" i="58"/>
  <c r="D77" i="58"/>
  <c r="X77" i="58" s="1"/>
  <c r="AA76" i="58"/>
  <c r="Y76" i="58"/>
  <c r="J76" i="58"/>
  <c r="Z76" i="58" s="1"/>
  <c r="E76" i="58"/>
  <c r="D76" i="58"/>
  <c r="X76" i="58" s="1"/>
  <c r="AA75" i="58"/>
  <c r="J75" i="58"/>
  <c r="Z75" i="58" s="1"/>
  <c r="E75" i="58"/>
  <c r="D75" i="58"/>
  <c r="X75" i="58" s="1"/>
  <c r="AA74" i="58"/>
  <c r="Y74" i="58"/>
  <c r="J74" i="58"/>
  <c r="Z74" i="58" s="1"/>
  <c r="E74" i="58"/>
  <c r="D74" i="58"/>
  <c r="X74" i="58" s="1"/>
  <c r="AA73" i="58"/>
  <c r="Y73" i="58"/>
  <c r="J73" i="58"/>
  <c r="Z73" i="58" s="1"/>
  <c r="E73" i="58"/>
  <c r="D73" i="58"/>
  <c r="X73" i="58" s="1"/>
  <c r="AA72" i="58"/>
  <c r="Y72" i="58"/>
  <c r="J72" i="58"/>
  <c r="Z72" i="58" s="1"/>
  <c r="E72" i="58"/>
  <c r="D72" i="58"/>
  <c r="X72" i="58" s="1"/>
  <c r="AA71" i="58"/>
  <c r="J71" i="58"/>
  <c r="Z71" i="58" s="1"/>
  <c r="E71" i="58"/>
  <c r="D71" i="58"/>
  <c r="X71" i="58" s="1"/>
  <c r="AA70" i="58"/>
  <c r="Y70" i="58"/>
  <c r="J70" i="58"/>
  <c r="Z70" i="58" s="1"/>
  <c r="E70" i="58"/>
  <c r="D70" i="58"/>
  <c r="X70" i="58" s="1"/>
  <c r="AA69" i="58"/>
  <c r="Y69" i="58"/>
  <c r="J69" i="58"/>
  <c r="Z69" i="58" s="1"/>
  <c r="E69" i="58"/>
  <c r="D69" i="58"/>
  <c r="X69" i="58" s="1"/>
  <c r="AA68" i="58"/>
  <c r="Y68" i="58"/>
  <c r="J68" i="58"/>
  <c r="Z68" i="58" s="1"/>
  <c r="E68" i="58"/>
  <c r="D68" i="58"/>
  <c r="X68" i="58" s="1"/>
  <c r="AA67" i="58"/>
  <c r="J67" i="58"/>
  <c r="Z67" i="58" s="1"/>
  <c r="E67" i="58"/>
  <c r="D67" i="58"/>
  <c r="X67" i="58" s="1"/>
  <c r="AA66" i="58"/>
  <c r="J66" i="58"/>
  <c r="Z66" i="58" s="1"/>
  <c r="E66" i="58"/>
  <c r="D66" i="58"/>
  <c r="Y66" i="58" s="1"/>
  <c r="AA65" i="58"/>
  <c r="J65" i="58"/>
  <c r="Z65" i="58" s="1"/>
  <c r="E65" i="58"/>
  <c r="D65" i="58"/>
  <c r="Y65" i="58" s="1"/>
  <c r="AA64" i="58"/>
  <c r="J64" i="58"/>
  <c r="Z64" i="58" s="1"/>
  <c r="E64" i="58"/>
  <c r="D64" i="58"/>
  <c r="AA63" i="58"/>
  <c r="J63" i="58"/>
  <c r="Z63" i="58" s="1"/>
  <c r="E63" i="58"/>
  <c r="D63" i="58"/>
  <c r="Y63" i="58" s="1"/>
  <c r="AA62" i="58"/>
  <c r="J62" i="58"/>
  <c r="Z62" i="58" s="1"/>
  <c r="E62" i="58"/>
  <c r="D62" i="58"/>
  <c r="Y62" i="58" s="1"/>
  <c r="AA61" i="58"/>
  <c r="Y61" i="58"/>
  <c r="J61" i="58"/>
  <c r="Z61" i="58" s="1"/>
  <c r="E61" i="58"/>
  <c r="D61" i="58"/>
  <c r="AA60" i="58"/>
  <c r="J60" i="58"/>
  <c r="Z60" i="58" s="1"/>
  <c r="E60" i="58"/>
  <c r="D60" i="58"/>
  <c r="AA59" i="58"/>
  <c r="Y59" i="58"/>
  <c r="J59" i="58"/>
  <c r="Z59" i="58" s="1"/>
  <c r="E59" i="58"/>
  <c r="D59" i="58"/>
  <c r="AA58" i="58"/>
  <c r="J58" i="58"/>
  <c r="Z58" i="58" s="1"/>
  <c r="E58" i="58"/>
  <c r="D58" i="58"/>
  <c r="AA57" i="58"/>
  <c r="Y57" i="58"/>
  <c r="J57" i="58"/>
  <c r="Z57" i="58" s="1"/>
  <c r="E57" i="58"/>
  <c r="D57" i="58"/>
  <c r="AA56" i="58"/>
  <c r="J56" i="58"/>
  <c r="Z56" i="58" s="1"/>
  <c r="E56" i="58"/>
  <c r="D56" i="58"/>
  <c r="Y56" i="58" s="1"/>
  <c r="AA55" i="58"/>
  <c r="J55" i="58"/>
  <c r="Z55" i="58" s="1"/>
  <c r="E55" i="58"/>
  <c r="D55" i="58"/>
  <c r="Y55" i="58" s="1"/>
  <c r="AA54" i="58"/>
  <c r="J54" i="58"/>
  <c r="Z54" i="58" s="1"/>
  <c r="E54" i="58"/>
  <c r="D54" i="58"/>
  <c r="Y54" i="58" s="1"/>
  <c r="AA53" i="58"/>
  <c r="Y53" i="58"/>
  <c r="J53" i="58"/>
  <c r="Z53" i="58" s="1"/>
  <c r="E53" i="58"/>
  <c r="D53" i="58"/>
  <c r="AA52" i="58"/>
  <c r="J52" i="58"/>
  <c r="Z52" i="58" s="1"/>
  <c r="E52" i="58"/>
  <c r="D52" i="58"/>
  <c r="AA51" i="58"/>
  <c r="Y51" i="58"/>
  <c r="J51" i="58"/>
  <c r="Z51" i="58" s="1"/>
  <c r="E51" i="58"/>
  <c r="D51" i="58"/>
  <c r="AA50" i="58"/>
  <c r="J50" i="58"/>
  <c r="Z50" i="58" s="1"/>
  <c r="E50" i="58"/>
  <c r="D50" i="58"/>
  <c r="AA49" i="58"/>
  <c r="J49" i="58"/>
  <c r="Z49" i="58" s="1"/>
  <c r="E49" i="58"/>
  <c r="D49" i="58"/>
  <c r="Y49" i="58" s="1"/>
  <c r="AA48" i="58"/>
  <c r="J48" i="58"/>
  <c r="Z48" i="58" s="1"/>
  <c r="E48" i="58"/>
  <c r="D48" i="58"/>
  <c r="Y48" i="58" s="1"/>
  <c r="AA47" i="58"/>
  <c r="Y47" i="58"/>
  <c r="J47" i="58"/>
  <c r="Z47" i="58" s="1"/>
  <c r="E47" i="58"/>
  <c r="D47" i="58"/>
  <c r="AA46" i="58"/>
  <c r="J46" i="58"/>
  <c r="Z46" i="58" s="1"/>
  <c r="E46" i="58"/>
  <c r="D46" i="58"/>
  <c r="Y46" i="58" s="1"/>
  <c r="AA45" i="58"/>
  <c r="Y45" i="58"/>
  <c r="J45" i="58"/>
  <c r="Z45" i="58" s="1"/>
  <c r="E45" i="58"/>
  <c r="D45" i="58"/>
  <c r="AA44" i="58"/>
  <c r="J44" i="58"/>
  <c r="Z44" i="58" s="1"/>
  <c r="E44" i="58"/>
  <c r="D44" i="58"/>
  <c r="AA43" i="58"/>
  <c r="J43" i="58"/>
  <c r="Z43" i="58" s="1"/>
  <c r="E43" i="58"/>
  <c r="D43" i="58"/>
  <c r="Y43" i="58" s="1"/>
  <c r="AA42" i="58"/>
  <c r="J42" i="58"/>
  <c r="Z42" i="58" s="1"/>
  <c r="E42" i="58"/>
  <c r="D42" i="58"/>
  <c r="AA41" i="58"/>
  <c r="Y41" i="58"/>
  <c r="J41" i="58"/>
  <c r="Z41" i="58" s="1"/>
  <c r="E41" i="58"/>
  <c r="D41" i="58"/>
  <c r="AA40" i="58"/>
  <c r="J40" i="58"/>
  <c r="Z40" i="58" s="1"/>
  <c r="E40" i="58"/>
  <c r="D40" i="58"/>
  <c r="AA39" i="58"/>
  <c r="J39" i="58"/>
  <c r="Z39" i="58" s="1"/>
  <c r="E39" i="58"/>
  <c r="D39" i="58"/>
  <c r="Y39" i="58" s="1"/>
  <c r="AA38" i="58"/>
  <c r="J38" i="58"/>
  <c r="Z38" i="58" s="1"/>
  <c r="E38" i="58"/>
  <c r="D38" i="58"/>
  <c r="Y38" i="58" s="1"/>
  <c r="AA37" i="58"/>
  <c r="J37" i="58"/>
  <c r="Z37" i="58" s="1"/>
  <c r="E37" i="58"/>
  <c r="D37" i="58"/>
  <c r="Y37" i="58" s="1"/>
  <c r="AA36" i="58"/>
  <c r="J36" i="58"/>
  <c r="Z36" i="58" s="1"/>
  <c r="E36" i="58"/>
  <c r="D36" i="58"/>
  <c r="AA35" i="58"/>
  <c r="J35" i="58"/>
  <c r="Z35" i="58" s="1"/>
  <c r="E35" i="58"/>
  <c r="D35" i="58"/>
  <c r="Y35" i="58" s="1"/>
  <c r="AA34" i="58"/>
  <c r="J34" i="58"/>
  <c r="Z34" i="58" s="1"/>
  <c r="E34" i="58"/>
  <c r="D34" i="58"/>
  <c r="AA33" i="58"/>
  <c r="Y33" i="58"/>
  <c r="J33" i="58"/>
  <c r="Z33" i="58" s="1"/>
  <c r="E33" i="58"/>
  <c r="D33" i="58"/>
  <c r="AA32" i="58"/>
  <c r="J32" i="58"/>
  <c r="Z32" i="58" s="1"/>
  <c r="E32" i="58"/>
  <c r="D32" i="58"/>
  <c r="Y32" i="58" s="1"/>
  <c r="AA31" i="58"/>
  <c r="J31" i="58"/>
  <c r="Z31" i="58" s="1"/>
  <c r="E31" i="58"/>
  <c r="D31" i="58"/>
  <c r="Y31" i="58" s="1"/>
  <c r="AA29" i="58"/>
  <c r="J29" i="58"/>
  <c r="Z29" i="58" s="1"/>
  <c r="E29" i="58"/>
  <c r="D29" i="58"/>
  <c r="Y29" i="58" s="1"/>
  <c r="AA28" i="58"/>
  <c r="Y28" i="58"/>
  <c r="J28" i="58"/>
  <c r="Z28" i="58" s="1"/>
  <c r="E28" i="58"/>
  <c r="D28" i="58"/>
  <c r="AA27" i="58"/>
  <c r="J27" i="58"/>
  <c r="Z27" i="58" s="1"/>
  <c r="E27" i="58"/>
  <c r="D27" i="58"/>
  <c r="AA26" i="58"/>
  <c r="J26" i="58"/>
  <c r="Z26" i="58" s="1"/>
  <c r="E26" i="58"/>
  <c r="D26" i="58"/>
  <c r="Y26" i="58" s="1"/>
  <c r="AA25" i="58"/>
  <c r="J25" i="58"/>
  <c r="Z25" i="58" s="1"/>
  <c r="E25" i="58"/>
  <c r="D25" i="58"/>
  <c r="AA24" i="58"/>
  <c r="Y24" i="58"/>
  <c r="J24" i="58"/>
  <c r="Z24" i="58" s="1"/>
  <c r="E24" i="58"/>
  <c r="D24" i="58"/>
  <c r="AA23" i="58"/>
  <c r="J23" i="58"/>
  <c r="Z23" i="58" s="1"/>
  <c r="E23" i="58"/>
  <c r="D23" i="58"/>
  <c r="AA22" i="58"/>
  <c r="J22" i="58"/>
  <c r="Z22" i="58" s="1"/>
  <c r="E22" i="58"/>
  <c r="D22" i="58"/>
  <c r="Y22" i="58" s="1"/>
  <c r="AA21" i="58"/>
  <c r="J21" i="58"/>
  <c r="Z21" i="58" s="1"/>
  <c r="E21" i="58"/>
  <c r="D21" i="58"/>
  <c r="Y21" i="58" s="1"/>
  <c r="AA20" i="58"/>
  <c r="J20" i="58"/>
  <c r="Z20" i="58" s="1"/>
  <c r="E20" i="58"/>
  <c r="D20" i="58"/>
  <c r="X20" i="58" s="1"/>
  <c r="AA19" i="58"/>
  <c r="J19" i="58"/>
  <c r="Z19" i="58" s="1"/>
  <c r="E19" i="58"/>
  <c r="D19" i="58"/>
  <c r="X19" i="58" s="1"/>
  <c r="AA18" i="58"/>
  <c r="J18" i="58"/>
  <c r="Z18" i="58" s="1"/>
  <c r="E18" i="58"/>
  <c r="D18" i="58"/>
  <c r="X18" i="58" s="1"/>
  <c r="AA17" i="58"/>
  <c r="J17" i="58"/>
  <c r="Z17" i="58" s="1"/>
  <c r="E17" i="58"/>
  <c r="D17" i="58"/>
  <c r="X17" i="58" s="1"/>
  <c r="AA16" i="58"/>
  <c r="J16" i="58"/>
  <c r="Z16" i="58" s="1"/>
  <c r="E16" i="58"/>
  <c r="D16" i="58"/>
  <c r="X16" i="58" s="1"/>
  <c r="AA15" i="58"/>
  <c r="J15" i="58"/>
  <c r="E15" i="58"/>
  <c r="D15" i="58"/>
  <c r="AA14" i="58"/>
  <c r="J14" i="58"/>
  <c r="Z14" i="58" s="1"/>
  <c r="E14" i="58"/>
  <c r="D14" i="58"/>
  <c r="X14" i="58" s="1"/>
  <c r="AA13" i="58"/>
  <c r="J13" i="58"/>
  <c r="Z13" i="58" s="1"/>
  <c r="E13" i="58"/>
  <c r="D13" i="58"/>
  <c r="X13" i="58" s="1"/>
  <c r="AA11" i="58"/>
  <c r="E11" i="58"/>
  <c r="G11" i="58"/>
  <c r="D11" i="58"/>
  <c r="V163" i="58" l="1"/>
  <c r="V333" i="58" s="1"/>
  <c r="Q163" i="58"/>
  <c r="P163" i="58"/>
  <c r="P333" i="58" s="1"/>
  <c r="Y99" i="58"/>
  <c r="Y107" i="58"/>
  <c r="Y112" i="58"/>
  <c r="Y114" i="58"/>
  <c r="Y116" i="58"/>
  <c r="Y118" i="58"/>
  <c r="Y120" i="58"/>
  <c r="Y130" i="58"/>
  <c r="Y132" i="58"/>
  <c r="Y134" i="58"/>
  <c r="AB174" i="58"/>
  <c r="Y191" i="58"/>
  <c r="AB96" i="58"/>
  <c r="Y106" i="58"/>
  <c r="Y108" i="58"/>
  <c r="Y113" i="58"/>
  <c r="Y115" i="58"/>
  <c r="Y117" i="58"/>
  <c r="Y119" i="58"/>
  <c r="Y121" i="58"/>
  <c r="Y123" i="58"/>
  <c r="Y125" i="58"/>
  <c r="Y127" i="58"/>
  <c r="Y129" i="58"/>
  <c r="Y131" i="58"/>
  <c r="Y133" i="58"/>
  <c r="Y135" i="58"/>
  <c r="AB141" i="58"/>
  <c r="X142" i="58"/>
  <c r="AB143" i="58"/>
  <c r="AB145" i="58"/>
  <c r="AB149" i="58"/>
  <c r="AB151" i="58"/>
  <c r="AB153" i="58"/>
  <c r="AB175" i="58"/>
  <c r="AB178" i="58"/>
  <c r="AB192" i="58"/>
  <c r="AB197" i="58"/>
  <c r="AB203" i="58"/>
  <c r="AB207" i="58"/>
  <c r="AB209" i="58"/>
  <c r="AB211" i="58"/>
  <c r="AB215" i="58"/>
  <c r="AB228" i="58"/>
  <c r="Y102" i="58"/>
  <c r="Y109" i="58"/>
  <c r="Y122" i="58"/>
  <c r="Y126" i="58"/>
  <c r="Y128" i="58"/>
  <c r="Y192" i="58"/>
  <c r="Y228" i="58"/>
  <c r="Y104" i="58"/>
  <c r="Y111" i="58"/>
  <c r="AB177" i="58"/>
  <c r="Y227" i="58"/>
  <c r="Y67" i="58"/>
  <c r="Y71" i="58"/>
  <c r="Y75" i="58"/>
  <c r="AB93" i="58"/>
  <c r="AB100" i="58"/>
  <c r="Y100" i="58"/>
  <c r="X102" i="58"/>
  <c r="X107" i="58"/>
  <c r="X109" i="58"/>
  <c r="AB110" i="58"/>
  <c r="Y110" i="58"/>
  <c r="X112" i="58"/>
  <c r="X114" i="58"/>
  <c r="X116" i="58"/>
  <c r="X118" i="58"/>
  <c r="X120" i="58"/>
  <c r="X122" i="58"/>
  <c r="X126" i="58"/>
  <c r="X128" i="58"/>
  <c r="X130" i="58"/>
  <c r="X132" i="58"/>
  <c r="X134" i="58"/>
  <c r="AB165" i="58"/>
  <c r="X174" i="58"/>
  <c r="X177" i="58"/>
  <c r="AB180" i="58"/>
  <c r="F193" i="58"/>
  <c r="D193" i="58" s="1"/>
  <c r="Y169" i="58"/>
  <c r="J242" i="58"/>
  <c r="Z242" i="58" s="1"/>
  <c r="X11" i="58"/>
  <c r="AB11" i="58"/>
  <c r="Y11" i="58"/>
  <c r="U335" i="58"/>
  <c r="U333" i="58"/>
  <c r="X40" i="58"/>
  <c r="AB40" i="58"/>
  <c r="Y64" i="58"/>
  <c r="X64" i="58"/>
  <c r="AB64" i="58"/>
  <c r="M334" i="58"/>
  <c r="M333" i="58"/>
  <c r="Y13" i="58"/>
  <c r="AB14" i="58"/>
  <c r="Y17" i="58"/>
  <c r="AB18" i="58"/>
  <c r="X28" i="58"/>
  <c r="AB28" i="58"/>
  <c r="X37" i="58"/>
  <c r="AB37" i="58"/>
  <c r="X45" i="58"/>
  <c r="AB45" i="58"/>
  <c r="X53" i="58"/>
  <c r="AB53" i="58"/>
  <c r="X61" i="58"/>
  <c r="AB61" i="58"/>
  <c r="X23" i="58"/>
  <c r="AB23" i="58"/>
  <c r="X34" i="58"/>
  <c r="AB34" i="58"/>
  <c r="X42" i="58"/>
  <c r="AB42" i="58"/>
  <c r="X50" i="58"/>
  <c r="AB50" i="58"/>
  <c r="X58" i="58"/>
  <c r="AB58" i="58"/>
  <c r="Y92" i="58"/>
  <c r="AB92" i="58"/>
  <c r="X92" i="58"/>
  <c r="Y233" i="58"/>
  <c r="X233" i="58"/>
  <c r="AB233" i="58"/>
  <c r="X15" i="58"/>
  <c r="X25" i="58"/>
  <c r="AB25" i="58"/>
  <c r="F334" i="58"/>
  <c r="O334" i="58"/>
  <c r="AB13" i="58"/>
  <c r="Y16" i="58"/>
  <c r="AB17" i="58"/>
  <c r="Y20" i="58"/>
  <c r="X22" i="58"/>
  <c r="AB22" i="58"/>
  <c r="Y23" i="58"/>
  <c r="X31" i="58"/>
  <c r="AB31" i="58"/>
  <c r="X39" i="58"/>
  <c r="AB39" i="58"/>
  <c r="Y40" i="58"/>
  <c r="X47" i="58"/>
  <c r="AB47" i="58"/>
  <c r="X55" i="58"/>
  <c r="AB55" i="58"/>
  <c r="X63" i="58"/>
  <c r="AB63" i="58"/>
  <c r="L334" i="58"/>
  <c r="X32" i="58"/>
  <c r="AB32" i="58"/>
  <c r="X27" i="58"/>
  <c r="AB27" i="58"/>
  <c r="X36" i="58"/>
  <c r="AB36" i="58"/>
  <c r="X60" i="58"/>
  <c r="AB60" i="58"/>
  <c r="W333" i="58"/>
  <c r="G334" i="58"/>
  <c r="Z137" i="58"/>
  <c r="Z15" i="58"/>
  <c r="X44" i="58"/>
  <c r="AB44" i="58"/>
  <c r="X52" i="58"/>
  <c r="AB52" i="58"/>
  <c r="Q334" i="58"/>
  <c r="Q333" i="58"/>
  <c r="Y15" i="58"/>
  <c r="AB16" i="58"/>
  <c r="Y19" i="58"/>
  <c r="AB20" i="58"/>
  <c r="X24" i="58"/>
  <c r="AB24" i="58"/>
  <c r="Y25" i="58"/>
  <c r="X33" i="58"/>
  <c r="AB33" i="58"/>
  <c r="Y34" i="58"/>
  <c r="X41" i="58"/>
  <c r="AB41" i="58"/>
  <c r="Y42" i="58"/>
  <c r="X49" i="58"/>
  <c r="AB49" i="58"/>
  <c r="Y50" i="58"/>
  <c r="X57" i="58"/>
  <c r="AB57" i="58"/>
  <c r="Y58" i="58"/>
  <c r="I334" i="58"/>
  <c r="X29" i="58"/>
  <c r="AB29" i="58"/>
  <c r="X46" i="58"/>
  <c r="AB46" i="58"/>
  <c r="X54" i="58"/>
  <c r="AB54" i="58"/>
  <c r="X62" i="58"/>
  <c r="AB62" i="58"/>
  <c r="R334" i="58"/>
  <c r="R333" i="58"/>
  <c r="X48" i="58"/>
  <c r="AB48" i="58"/>
  <c r="X56" i="58"/>
  <c r="AB56" i="58"/>
  <c r="N334" i="58"/>
  <c r="N333" i="58"/>
  <c r="S333" i="58"/>
  <c r="S334" i="58"/>
  <c r="X21" i="58"/>
  <c r="AB21" i="58"/>
  <c r="X38" i="58"/>
  <c r="AB38" i="58"/>
  <c r="K334" i="58"/>
  <c r="J334" i="58" s="1"/>
  <c r="Z334" i="58" s="1"/>
  <c r="J11" i="58"/>
  <c r="Z11" i="58" s="1"/>
  <c r="T335" i="58"/>
  <c r="T333" i="58"/>
  <c r="Y14" i="58"/>
  <c r="AB15" i="58"/>
  <c r="Y18" i="58"/>
  <c r="AB19" i="58"/>
  <c r="X26" i="58"/>
  <c r="AB26" i="58"/>
  <c r="Y27" i="58"/>
  <c r="X35" i="58"/>
  <c r="AB35" i="58"/>
  <c r="Y36" i="58"/>
  <c r="X43" i="58"/>
  <c r="AB43" i="58"/>
  <c r="Y44" i="58"/>
  <c r="X51" i="58"/>
  <c r="AB51" i="58"/>
  <c r="Y52" i="58"/>
  <c r="X59" i="58"/>
  <c r="AB59" i="58"/>
  <c r="Y60" i="58"/>
  <c r="AB65" i="58"/>
  <c r="AB66" i="58"/>
  <c r="AB67" i="58"/>
  <c r="AB68" i="58"/>
  <c r="AB69" i="58"/>
  <c r="AB70" i="58"/>
  <c r="AB71" i="58"/>
  <c r="AB72" i="58"/>
  <c r="AB73" i="58"/>
  <c r="AB74" i="58"/>
  <c r="AB75" i="58"/>
  <c r="AB76" i="58"/>
  <c r="AB77" i="58"/>
  <c r="AB78" i="58"/>
  <c r="AB79" i="58"/>
  <c r="AB80" i="58"/>
  <c r="AB81" i="58"/>
  <c r="AB82" i="58"/>
  <c r="AB83" i="58"/>
  <c r="AB84" i="58"/>
  <c r="AB85" i="58"/>
  <c r="AB86" i="58"/>
  <c r="AB87" i="58"/>
  <c r="AB88" i="58"/>
  <c r="AB89" i="58"/>
  <c r="X94" i="58"/>
  <c r="AB105" i="58"/>
  <c r="AB139" i="58"/>
  <c r="Y139" i="58"/>
  <c r="X139" i="58"/>
  <c r="AB160" i="58"/>
  <c r="Y160" i="58"/>
  <c r="X160" i="58"/>
  <c r="AB162" i="58"/>
  <c r="Y162" i="58"/>
  <c r="X162" i="58"/>
  <c r="Y335" i="58"/>
  <c r="X335" i="58"/>
  <c r="AB335" i="58"/>
  <c r="E182" i="58"/>
  <c r="G179" i="58"/>
  <c r="AB95" i="58"/>
  <c r="X98" i="58"/>
  <c r="AB103" i="58"/>
  <c r="J193" i="58"/>
  <c r="Z193" i="58" s="1"/>
  <c r="K163" i="58"/>
  <c r="K333" i="58" s="1"/>
  <c r="AB94" i="58"/>
  <c r="Y98" i="58"/>
  <c r="H334" i="58"/>
  <c r="P334" i="58"/>
  <c r="X65" i="58"/>
  <c r="X66" i="58"/>
  <c r="X90" i="58"/>
  <c r="AB101" i="58"/>
  <c r="AB138" i="58"/>
  <c r="Y138" i="58"/>
  <c r="X138" i="58"/>
  <c r="Y140" i="58"/>
  <c r="X140" i="58"/>
  <c r="AB161" i="58"/>
  <c r="Y161" i="58"/>
  <c r="X161" i="58"/>
  <c r="AB181" i="58"/>
  <c r="Y181" i="58"/>
  <c r="X181" i="58"/>
  <c r="I163" i="58"/>
  <c r="I333" i="58" s="1"/>
  <c r="E186" i="58"/>
  <c r="Y244" i="58"/>
  <c r="X244" i="58"/>
  <c r="AB244" i="58"/>
  <c r="Y289" i="58"/>
  <c r="X289" i="58"/>
  <c r="Y303" i="58"/>
  <c r="X303" i="58"/>
  <c r="Y320" i="58"/>
  <c r="X320" i="58"/>
  <c r="AB320" i="58"/>
  <c r="AB325" i="58"/>
  <c r="Y325" i="58"/>
  <c r="X325" i="58"/>
  <c r="AB327" i="58"/>
  <c r="Y327" i="58"/>
  <c r="X327" i="58"/>
  <c r="AB329" i="58"/>
  <c r="Y329" i="58"/>
  <c r="X329" i="58"/>
  <c r="AB331" i="58"/>
  <c r="Y331" i="58"/>
  <c r="X331" i="58"/>
  <c r="AB91" i="58"/>
  <c r="X96" i="58"/>
  <c r="AB99" i="58"/>
  <c r="AB241" i="58"/>
  <c r="Y241" i="58"/>
  <c r="X241" i="58"/>
  <c r="Y193" i="58"/>
  <c r="X193" i="58"/>
  <c r="Y256" i="58"/>
  <c r="X256" i="58"/>
  <c r="Y297" i="58"/>
  <c r="X297" i="58"/>
  <c r="F163" i="58"/>
  <c r="D163" i="58" s="1"/>
  <c r="AB173" i="58"/>
  <c r="Z219" i="58"/>
  <c r="Z217" i="58"/>
  <c r="Y229" i="58"/>
  <c r="X229" i="58"/>
  <c r="AB229" i="58"/>
  <c r="Y243" i="58"/>
  <c r="X243" i="58"/>
  <c r="Y299" i="58"/>
  <c r="X299" i="58"/>
  <c r="Y336" i="58"/>
  <c r="X336" i="58"/>
  <c r="AB155" i="58"/>
  <c r="AB169" i="58"/>
  <c r="AB170" i="58"/>
  <c r="AB171" i="58"/>
  <c r="AB172" i="58"/>
  <c r="D263" i="58"/>
  <c r="Y269" i="58"/>
  <c r="X269" i="58"/>
  <c r="Y280" i="58"/>
  <c r="X280" i="58"/>
  <c r="J298" i="58"/>
  <c r="Z298" i="58" s="1"/>
  <c r="AB324" i="58"/>
  <c r="Y324" i="58"/>
  <c r="X324" i="58"/>
  <c r="L179" i="58"/>
  <c r="L163" i="58" s="1"/>
  <c r="L333" i="58" s="1"/>
  <c r="J182" i="58"/>
  <c r="Z182" i="58" s="1"/>
  <c r="AB240" i="58"/>
  <c r="Y240" i="58"/>
  <c r="X240" i="58"/>
  <c r="Y246" i="58"/>
  <c r="X246" i="58"/>
  <c r="AB246" i="58"/>
  <c r="Y251" i="58"/>
  <c r="X251" i="58"/>
  <c r="H263" i="58"/>
  <c r="H333" i="58" s="1"/>
  <c r="D264" i="58"/>
  <c r="X274" i="58"/>
  <c r="Y290" i="58"/>
  <c r="X290" i="58"/>
  <c r="AB326" i="58"/>
  <c r="Y326" i="58"/>
  <c r="X326" i="58"/>
  <c r="AB328" i="58"/>
  <c r="Y328" i="58"/>
  <c r="X328" i="58"/>
  <c r="AB330" i="58"/>
  <c r="Y330" i="58"/>
  <c r="X330" i="58"/>
  <c r="AB332" i="58"/>
  <c r="Y332" i="58"/>
  <c r="X332" i="58"/>
  <c r="AB336" i="58"/>
  <c r="X180" i="58"/>
  <c r="Y220" i="58"/>
  <c r="X220" i="58"/>
  <c r="Y242" i="58"/>
  <c r="X242" i="58"/>
  <c r="AB251" i="58"/>
  <c r="AB253" i="58"/>
  <c r="Y253" i="58"/>
  <c r="X253" i="58"/>
  <c r="I263" i="58"/>
  <c r="Y298" i="58"/>
  <c r="X298" i="58"/>
  <c r="Y180" i="58"/>
  <c r="D182" i="58"/>
  <c r="D186" i="58"/>
  <c r="Y217" i="58"/>
  <c r="X217" i="58"/>
  <c r="Y245" i="58"/>
  <c r="X245" i="58"/>
  <c r="AB256" i="58"/>
  <c r="Y279" i="58"/>
  <c r="X279" i="58"/>
  <c r="Y300" i="58"/>
  <c r="X300" i="58"/>
  <c r="O263" i="58"/>
  <c r="J263" i="58" s="1"/>
  <c r="Z263" i="58" s="1"/>
  <c r="J303" i="58"/>
  <c r="Z303" i="58" s="1"/>
  <c r="X173" i="58"/>
  <c r="J179" i="58"/>
  <c r="Z179" i="58" s="1"/>
  <c r="X179" i="58"/>
  <c r="E189" i="58"/>
  <c r="E217" i="58"/>
  <c r="AB217" i="58" s="1"/>
  <c r="G193" i="58"/>
  <c r="E193" i="58" s="1"/>
  <c r="AB193" i="58" s="1"/>
  <c r="AB243" i="58"/>
  <c r="J256" i="58"/>
  <c r="Z256" i="58" s="1"/>
  <c r="Y270" i="58"/>
  <c r="X270" i="58"/>
  <c r="D284" i="58"/>
  <c r="E303" i="58"/>
  <c r="G263" i="58"/>
  <c r="AB187" i="58"/>
  <c r="AB188" i="58"/>
  <c r="X219" i="58"/>
  <c r="AB230" i="58"/>
  <c r="AB231" i="58"/>
  <c r="AB232" i="58"/>
  <c r="AB247" i="58"/>
  <c r="AB248" i="58"/>
  <c r="AB249" i="58"/>
  <c r="X271" i="58"/>
  <c r="X281" i="58"/>
  <c r="AB307" i="58"/>
  <c r="AB308" i="58"/>
  <c r="AB309" i="58"/>
  <c r="AB310" i="58"/>
  <c r="AB183" i="58"/>
  <c r="AB184" i="58"/>
  <c r="AB185" i="58"/>
  <c r="D189" i="58"/>
  <c r="D196" i="58"/>
  <c r="X337" i="58"/>
  <c r="X268" i="58"/>
  <c r="X288" i="58"/>
  <c r="X296" i="58"/>
  <c r="X267" i="58"/>
  <c r="X277" i="58"/>
  <c r="X287" i="58"/>
  <c r="X295" i="58"/>
  <c r="X307" i="58"/>
  <c r="X308" i="58"/>
  <c r="X309" i="58"/>
  <c r="X310" i="58"/>
  <c r="X321" i="58"/>
  <c r="X322" i="58"/>
  <c r="X323" i="58"/>
  <c r="W179" i="15"/>
  <c r="V179" i="15"/>
  <c r="S179" i="15"/>
  <c r="R179" i="15"/>
  <c r="Q179" i="15"/>
  <c r="P179" i="15"/>
  <c r="O179" i="15"/>
  <c r="N179" i="15"/>
  <c r="M179" i="15"/>
  <c r="L179" i="15"/>
  <c r="K179" i="15"/>
  <c r="G179" i="15"/>
  <c r="I179" i="15"/>
  <c r="H179" i="15"/>
  <c r="F179" i="15"/>
  <c r="D334" i="58" l="1"/>
  <c r="Y334" i="58" s="1"/>
  <c r="Y189" i="58"/>
  <c r="X189" i="58"/>
  <c r="AB189" i="58"/>
  <c r="E334" i="58"/>
  <c r="AB334" i="58" s="1"/>
  <c r="F333" i="58"/>
  <c r="D333" i="58" s="1"/>
  <c r="E263" i="58"/>
  <c r="Y264" i="58"/>
  <c r="X264" i="58"/>
  <c r="Y163" i="58"/>
  <c r="X163" i="58"/>
  <c r="E179" i="58"/>
  <c r="AB179" i="58" s="1"/>
  <c r="G163" i="58"/>
  <c r="X263" i="58"/>
  <c r="AB263" i="58"/>
  <c r="Y263" i="58"/>
  <c r="Y186" i="58"/>
  <c r="X186" i="58"/>
  <c r="AB186" i="58"/>
  <c r="Y284" i="58"/>
  <c r="X284" i="58"/>
  <c r="X182" i="58"/>
  <c r="AB182" i="58"/>
  <c r="Y182" i="58"/>
  <c r="AB137" i="58"/>
  <c r="Y137" i="58"/>
  <c r="X137" i="58"/>
  <c r="J163" i="58"/>
  <c r="Z163" i="58" s="1"/>
  <c r="O333" i="58"/>
  <c r="J333" i="58" s="1"/>
  <c r="Z333" i="58" s="1"/>
  <c r="AB196" i="58"/>
  <c r="Y196" i="58"/>
  <c r="X196" i="58"/>
  <c r="X334" i="58" l="1"/>
  <c r="E163" i="58"/>
  <c r="AB163" i="58" s="1"/>
  <c r="G333" i="58"/>
  <c r="E333" i="58" s="1"/>
  <c r="AB333" i="58" s="1"/>
  <c r="Y333" i="58"/>
  <c r="X333" i="58"/>
  <c r="G49" i="4"/>
  <c r="F49" i="4"/>
  <c r="E49" i="4"/>
  <c r="D49" i="4"/>
  <c r="AA249" i="15" l="1"/>
  <c r="J249" i="15"/>
  <c r="Z249" i="15" s="1"/>
  <c r="E249" i="15"/>
  <c r="D249" i="15"/>
  <c r="AB249" i="15" s="1"/>
  <c r="W242" i="15"/>
  <c r="V242" i="15"/>
  <c r="U242" i="15"/>
  <c r="T242" i="15"/>
  <c r="S242" i="15"/>
  <c r="R242" i="15"/>
  <c r="Q242" i="15"/>
  <c r="P242" i="15"/>
  <c r="O242" i="15"/>
  <c r="N242" i="15"/>
  <c r="M242" i="15"/>
  <c r="L242" i="15"/>
  <c r="K242" i="15"/>
  <c r="J242" i="15" s="1"/>
  <c r="I242" i="15"/>
  <c r="H242" i="15"/>
  <c r="O217" i="15"/>
  <c r="N217" i="15"/>
  <c r="M217" i="15"/>
  <c r="L217" i="15"/>
  <c r="E219" i="15"/>
  <c r="D219" i="15"/>
  <c r="J219" i="15"/>
  <c r="I217" i="15"/>
  <c r="H217" i="15"/>
  <c r="H193" i="15" s="1"/>
  <c r="V193" i="15"/>
  <c r="U193" i="15"/>
  <c r="T193" i="15"/>
  <c r="S193" i="15"/>
  <c r="R193" i="15"/>
  <c r="Q193" i="15"/>
  <c r="P193" i="15"/>
  <c r="O193" i="15"/>
  <c r="N193" i="15"/>
  <c r="M193" i="15"/>
  <c r="L193" i="15"/>
  <c r="I193" i="15"/>
  <c r="X249" i="15" l="1"/>
  <c r="Y249" i="15"/>
  <c r="J332" i="15"/>
  <c r="V140" i="15" l="1"/>
  <c r="W155" i="15"/>
  <c r="V155" i="15"/>
  <c r="U155" i="15"/>
  <c r="T155" i="15"/>
  <c r="S155" i="15"/>
  <c r="R155" i="15"/>
  <c r="Q155" i="15"/>
  <c r="P155" i="15"/>
  <c r="O155" i="15"/>
  <c r="L155" i="15"/>
  <c r="K155" i="15"/>
  <c r="K196" i="15"/>
  <c r="G196" i="15"/>
  <c r="F196" i="15"/>
  <c r="E14" i="35" l="1"/>
  <c r="AE14" i="33"/>
  <c r="AE13" i="33"/>
  <c r="T14" i="33"/>
  <c r="T12" i="33"/>
  <c r="T11" i="33"/>
  <c r="S12" i="33"/>
  <c r="S14" i="33"/>
  <c r="S11" i="33"/>
  <c r="R14" i="33"/>
  <c r="R12" i="33"/>
  <c r="R11" i="33"/>
  <c r="T10" i="33"/>
  <c r="S10" i="33"/>
  <c r="R10" i="33"/>
  <c r="H14" i="33"/>
  <c r="E8" i="44"/>
  <c r="F8" i="44"/>
  <c r="D8" i="44"/>
  <c r="Q12" i="33" l="1"/>
  <c r="Q11" i="33"/>
  <c r="Q10" i="33"/>
  <c r="AA315" i="15"/>
  <c r="AA316" i="15"/>
  <c r="AA317" i="15"/>
  <c r="AA318" i="15"/>
  <c r="AA319" i="15"/>
  <c r="AA320" i="15"/>
  <c r="AA321" i="15"/>
  <c r="AA322" i="15"/>
  <c r="AA323" i="15"/>
  <c r="AA324" i="15"/>
  <c r="AA325" i="15"/>
  <c r="AA326" i="15"/>
  <c r="AA327" i="15"/>
  <c r="AA328" i="15"/>
  <c r="AA329" i="15"/>
  <c r="AA330" i="15"/>
  <c r="AA331" i="15"/>
  <c r="AA332" i="15"/>
  <c r="AA333" i="15"/>
  <c r="AA334" i="15"/>
  <c r="AA335" i="15"/>
  <c r="AA336" i="15"/>
  <c r="AA337" i="15"/>
  <c r="AA294" i="15"/>
  <c r="AA295" i="15"/>
  <c r="AA296" i="15"/>
  <c r="AA297" i="15"/>
  <c r="AA298" i="15"/>
  <c r="AA299" i="15"/>
  <c r="AA300" i="15"/>
  <c r="AA301" i="15"/>
  <c r="AA302" i="15"/>
  <c r="AA303" i="15"/>
  <c r="AA304" i="15"/>
  <c r="AA305" i="15"/>
  <c r="AA306" i="15"/>
  <c r="AA307" i="15"/>
  <c r="AA308" i="15"/>
  <c r="AA309" i="15"/>
  <c r="AA310" i="15"/>
  <c r="AA311" i="15"/>
  <c r="AA312" i="15"/>
  <c r="AA313" i="15"/>
  <c r="AA314" i="15"/>
  <c r="AA276" i="15"/>
  <c r="AA277" i="15"/>
  <c r="AA278" i="15"/>
  <c r="AA279" i="15"/>
  <c r="AA280" i="15"/>
  <c r="AA281" i="15"/>
  <c r="AA282" i="15"/>
  <c r="AA283" i="15"/>
  <c r="AA284" i="15"/>
  <c r="AA285" i="15"/>
  <c r="AA286" i="15"/>
  <c r="AA287" i="15"/>
  <c r="AA288" i="15"/>
  <c r="AA289" i="15"/>
  <c r="AA290" i="15"/>
  <c r="AA291" i="15"/>
  <c r="AA292" i="15"/>
  <c r="AA293" i="15"/>
  <c r="AA257" i="15"/>
  <c r="AA258" i="15"/>
  <c r="AA259" i="15"/>
  <c r="AA260" i="15"/>
  <c r="AA261" i="15"/>
  <c r="AA262" i="15"/>
  <c r="AA263" i="15"/>
  <c r="AA264" i="15"/>
  <c r="AA265" i="15"/>
  <c r="AA266" i="15"/>
  <c r="AA267" i="15"/>
  <c r="AA268" i="15"/>
  <c r="AA269" i="15"/>
  <c r="AA270" i="15"/>
  <c r="AA271" i="15"/>
  <c r="AA272" i="15"/>
  <c r="AA273" i="15"/>
  <c r="AA274" i="15"/>
  <c r="AA275" i="15"/>
  <c r="AA256" i="15"/>
  <c r="AA253" i="15"/>
  <c r="AA252" i="15"/>
  <c r="AA251" i="15"/>
  <c r="AA248" i="15"/>
  <c r="AA243" i="15"/>
  <c r="AA244" i="15"/>
  <c r="AA245" i="15"/>
  <c r="AA246" i="15"/>
  <c r="AA247" i="15"/>
  <c r="AA217" i="15"/>
  <c r="AA219" i="15"/>
  <c r="AA220" i="15"/>
  <c r="AA221" i="15"/>
  <c r="AA222" i="15"/>
  <c r="AA223" i="15"/>
  <c r="AA224" i="15"/>
  <c r="AA225" i="15"/>
  <c r="AA226" i="15"/>
  <c r="AA227" i="15"/>
  <c r="AA228" i="15"/>
  <c r="AA229" i="15"/>
  <c r="AA230" i="15"/>
  <c r="AA231" i="15"/>
  <c r="AA232" i="15"/>
  <c r="AA233" i="15"/>
  <c r="AA234" i="15"/>
  <c r="AA235" i="15"/>
  <c r="AA236" i="15"/>
  <c r="AA237" i="15"/>
  <c r="AA238" i="15"/>
  <c r="AA239" i="15"/>
  <c r="AA240" i="15"/>
  <c r="AA241" i="15"/>
  <c r="AA242" i="15"/>
  <c r="AA185" i="15"/>
  <c r="AA186" i="15"/>
  <c r="AA187" i="15"/>
  <c r="AA188" i="15"/>
  <c r="AA189" i="15"/>
  <c r="AA190" i="15"/>
  <c r="AA191" i="15"/>
  <c r="AA192" i="15"/>
  <c r="AA193" i="15"/>
  <c r="AA194" i="15"/>
  <c r="AA195" i="15"/>
  <c r="AA196" i="15"/>
  <c r="AA197" i="15"/>
  <c r="AA198" i="15"/>
  <c r="AA199" i="15"/>
  <c r="AA200" i="15"/>
  <c r="AA201" i="15"/>
  <c r="AA202" i="15"/>
  <c r="AA203" i="15"/>
  <c r="AA204" i="15"/>
  <c r="AA205" i="15"/>
  <c r="AA206" i="15"/>
  <c r="AA207" i="15"/>
  <c r="AA208" i="15"/>
  <c r="AA209" i="15"/>
  <c r="AA210" i="15"/>
  <c r="AA211" i="15"/>
  <c r="AA212" i="15"/>
  <c r="AA213" i="15"/>
  <c r="AA214" i="15"/>
  <c r="AA215" i="15"/>
  <c r="AA216" i="15"/>
  <c r="AA161" i="15"/>
  <c r="AA162" i="15"/>
  <c r="AA163" i="15"/>
  <c r="AA164" i="15"/>
  <c r="AA165" i="15"/>
  <c r="AA166" i="15"/>
  <c r="AA167" i="15"/>
  <c r="AA168" i="15"/>
  <c r="AA169" i="15"/>
  <c r="AA170" i="15"/>
  <c r="AA171" i="15"/>
  <c r="AA172" i="15"/>
  <c r="AA173" i="15"/>
  <c r="AA174" i="15"/>
  <c r="AA175" i="15"/>
  <c r="AA176" i="15"/>
  <c r="AA177" i="15"/>
  <c r="AA178" i="15"/>
  <c r="AA179" i="15"/>
  <c r="AA180" i="15"/>
  <c r="AA181" i="15"/>
  <c r="AA182" i="15"/>
  <c r="AA183" i="15"/>
  <c r="AA184" i="15"/>
  <c r="AA160" i="15"/>
  <c r="AA138" i="15"/>
  <c r="AA139" i="15"/>
  <c r="AA140" i="15"/>
  <c r="AA141" i="15"/>
  <c r="AA142" i="15"/>
  <c r="AA143" i="15"/>
  <c r="AA144" i="15"/>
  <c r="AA145" i="15"/>
  <c r="AA146" i="15"/>
  <c r="AA147" i="15"/>
  <c r="AA148" i="15"/>
  <c r="AA149" i="15"/>
  <c r="AA150" i="15"/>
  <c r="AA151" i="15"/>
  <c r="AA152" i="15"/>
  <c r="AA153" i="15"/>
  <c r="AA154" i="15"/>
  <c r="AA155" i="15"/>
  <c r="AA99" i="15"/>
  <c r="AA100" i="15"/>
  <c r="AA101" i="15"/>
  <c r="AA102" i="15"/>
  <c r="AA103" i="15"/>
  <c r="AA104" i="15"/>
  <c r="AA105" i="15"/>
  <c r="AA106" i="15"/>
  <c r="AA107" i="15"/>
  <c r="AA108" i="15"/>
  <c r="AA109" i="15"/>
  <c r="AA110" i="15"/>
  <c r="AA111" i="15"/>
  <c r="AA112" i="15"/>
  <c r="AA113" i="15"/>
  <c r="AA114" i="15"/>
  <c r="AA115" i="15"/>
  <c r="AA116" i="15"/>
  <c r="AA117" i="15"/>
  <c r="AA118" i="15"/>
  <c r="AA119" i="15"/>
  <c r="AA120" i="15"/>
  <c r="AA121" i="15"/>
  <c r="AA122" i="15"/>
  <c r="AA123" i="15"/>
  <c r="AA124" i="15"/>
  <c r="AA125" i="15"/>
  <c r="AA126" i="15"/>
  <c r="AA127" i="15"/>
  <c r="AA128" i="15"/>
  <c r="AA129" i="15"/>
  <c r="AA130" i="15"/>
  <c r="AA131" i="15"/>
  <c r="AA132" i="15"/>
  <c r="AA133" i="15"/>
  <c r="AA134" i="15"/>
  <c r="AA135" i="15"/>
  <c r="AA136" i="15"/>
  <c r="AA137" i="15"/>
  <c r="AA98" i="15"/>
  <c r="AA82" i="15"/>
  <c r="AA83" i="15"/>
  <c r="AA84" i="15"/>
  <c r="AA85" i="15"/>
  <c r="AA86" i="15"/>
  <c r="AA87" i="15"/>
  <c r="AA88" i="15"/>
  <c r="AA89" i="15"/>
  <c r="AA90" i="15"/>
  <c r="AA91" i="15"/>
  <c r="AA92" i="15"/>
  <c r="AA93" i="15"/>
  <c r="AA94" i="15"/>
  <c r="AA95" i="15"/>
  <c r="AA96" i="15"/>
  <c r="AA59" i="15"/>
  <c r="AA60" i="15"/>
  <c r="AA61" i="15"/>
  <c r="AA62" i="15"/>
  <c r="AA63" i="15"/>
  <c r="AA64" i="15"/>
  <c r="AA65" i="15"/>
  <c r="AA66" i="15"/>
  <c r="AA67" i="15"/>
  <c r="AA68" i="15"/>
  <c r="AA69" i="15"/>
  <c r="AA70" i="15"/>
  <c r="AA71" i="15"/>
  <c r="AA72" i="15"/>
  <c r="AA73" i="15"/>
  <c r="AA74" i="15"/>
  <c r="AA75" i="15"/>
  <c r="AA76" i="15"/>
  <c r="AA77" i="15"/>
  <c r="AA78" i="15"/>
  <c r="AA79" i="15"/>
  <c r="AA80" i="15"/>
  <c r="AA81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AA55" i="15"/>
  <c r="AA56" i="15"/>
  <c r="AA57" i="15"/>
  <c r="AA58" i="15"/>
  <c r="AA13" i="15"/>
  <c r="AA11" i="15"/>
  <c r="Z332" i="15" l="1"/>
  <c r="Z253" i="15"/>
  <c r="Z252" i="15"/>
  <c r="Z237" i="15"/>
  <c r="Z239" i="15"/>
  <c r="Z240" i="15"/>
  <c r="K169" i="15"/>
  <c r="G169" i="15"/>
  <c r="F169" i="15"/>
  <c r="G246" i="15"/>
  <c r="G242" i="15" s="1"/>
  <c r="E242" i="15" s="1"/>
  <c r="F246" i="15"/>
  <c r="F242" i="15" s="1"/>
  <c r="D242" i="15" s="1"/>
  <c r="F220" i="15"/>
  <c r="F217" i="15" s="1"/>
  <c r="G220" i="15"/>
  <c r="G217" i="15" s="1"/>
  <c r="K220" i="15"/>
  <c r="K217" i="15" s="1"/>
  <c r="E8" i="43" l="1"/>
  <c r="F8" i="43"/>
  <c r="D8" i="43"/>
  <c r="W337" i="15"/>
  <c r="V337" i="15"/>
  <c r="S337" i="15"/>
  <c r="R337" i="15"/>
  <c r="Q337" i="15"/>
  <c r="P337" i="15"/>
  <c r="O337" i="15"/>
  <c r="N337" i="15"/>
  <c r="M337" i="15"/>
  <c r="L337" i="15"/>
  <c r="K337" i="15"/>
  <c r="J337" i="15" s="1"/>
  <c r="Z337" i="15" s="1"/>
  <c r="I337" i="15"/>
  <c r="H337" i="15"/>
  <c r="G337" i="15"/>
  <c r="F337" i="15"/>
  <c r="W336" i="15"/>
  <c r="V336" i="15"/>
  <c r="S336" i="15"/>
  <c r="R336" i="15"/>
  <c r="Q336" i="15"/>
  <c r="P336" i="15"/>
  <c r="O336" i="15"/>
  <c r="N336" i="15"/>
  <c r="M336" i="15"/>
  <c r="L336" i="15"/>
  <c r="K336" i="15"/>
  <c r="J336" i="15" s="1"/>
  <c r="Z336" i="15" s="1"/>
  <c r="I336" i="15"/>
  <c r="H336" i="15"/>
  <c r="G336" i="15"/>
  <c r="E336" i="15" s="1"/>
  <c r="F336" i="15"/>
  <c r="W335" i="15"/>
  <c r="O335" i="15"/>
  <c r="N335" i="15"/>
  <c r="M335" i="15"/>
  <c r="L335" i="15"/>
  <c r="K335" i="15"/>
  <c r="J335" i="15" s="1"/>
  <c r="Z335" i="15" s="1"/>
  <c r="I335" i="15"/>
  <c r="H335" i="15"/>
  <c r="G335" i="15"/>
  <c r="F335" i="15"/>
  <c r="E332" i="15"/>
  <c r="D332" i="15"/>
  <c r="J331" i="15"/>
  <c r="Z331" i="15" s="1"/>
  <c r="E331" i="15"/>
  <c r="D331" i="15"/>
  <c r="J330" i="15"/>
  <c r="Z330" i="15" s="1"/>
  <c r="E330" i="15"/>
  <c r="D330" i="15"/>
  <c r="J329" i="15"/>
  <c r="Z329" i="15" s="1"/>
  <c r="E329" i="15"/>
  <c r="D329" i="15"/>
  <c r="J328" i="15"/>
  <c r="Z328" i="15" s="1"/>
  <c r="E328" i="15"/>
  <c r="D328" i="15"/>
  <c r="J327" i="15"/>
  <c r="Z327" i="15" s="1"/>
  <c r="E327" i="15"/>
  <c r="D327" i="15"/>
  <c r="J326" i="15"/>
  <c r="Z326" i="15" s="1"/>
  <c r="E326" i="15"/>
  <c r="D326" i="15"/>
  <c r="J325" i="15"/>
  <c r="Z325" i="15" s="1"/>
  <c r="E325" i="15"/>
  <c r="D325" i="15"/>
  <c r="W324" i="15"/>
  <c r="S324" i="15"/>
  <c r="R324" i="15"/>
  <c r="Q324" i="15"/>
  <c r="P324" i="15"/>
  <c r="O324" i="15"/>
  <c r="N324" i="15"/>
  <c r="M324" i="15"/>
  <c r="L324" i="15"/>
  <c r="K324" i="15"/>
  <c r="I324" i="15"/>
  <c r="H324" i="15"/>
  <c r="G324" i="15"/>
  <c r="E324" i="15" s="1"/>
  <c r="D324" i="15" s="1"/>
  <c r="F324" i="15"/>
  <c r="J323" i="15"/>
  <c r="Z323" i="15" s="1"/>
  <c r="E323" i="15"/>
  <c r="D323" i="15"/>
  <c r="J322" i="15"/>
  <c r="Z322" i="15" s="1"/>
  <c r="E322" i="15"/>
  <c r="D322" i="15"/>
  <c r="J321" i="15"/>
  <c r="Z321" i="15" s="1"/>
  <c r="E321" i="15"/>
  <c r="D321" i="15"/>
  <c r="W320" i="15"/>
  <c r="S320" i="15"/>
  <c r="R320" i="15"/>
  <c r="Q320" i="15"/>
  <c r="P320" i="15"/>
  <c r="O320" i="15"/>
  <c r="J320" i="15" s="1"/>
  <c r="Z320" i="15" s="1"/>
  <c r="N320" i="15"/>
  <c r="M320" i="15"/>
  <c r="L320" i="15"/>
  <c r="K320" i="15"/>
  <c r="I320" i="15"/>
  <c r="H320" i="15"/>
  <c r="G320" i="15"/>
  <c r="E320" i="15" s="1"/>
  <c r="D320" i="15" s="1"/>
  <c r="F320" i="15"/>
  <c r="J319" i="15"/>
  <c r="Z319" i="15" s="1"/>
  <c r="E319" i="15"/>
  <c r="D319" i="15"/>
  <c r="J318" i="15"/>
  <c r="Z318" i="15" s="1"/>
  <c r="E318" i="15"/>
  <c r="D318" i="15"/>
  <c r="J317" i="15"/>
  <c r="Z317" i="15" s="1"/>
  <c r="E317" i="15"/>
  <c r="D317" i="15"/>
  <c r="J316" i="15"/>
  <c r="Z316" i="15" s="1"/>
  <c r="E316" i="15"/>
  <c r="D316" i="15"/>
  <c r="J315" i="15"/>
  <c r="Z315" i="15" s="1"/>
  <c r="E315" i="15"/>
  <c r="D315" i="15"/>
  <c r="J314" i="15"/>
  <c r="Z314" i="15" s="1"/>
  <c r="E314" i="15"/>
  <c r="D314" i="15"/>
  <c r="J313" i="15"/>
  <c r="Z313" i="15" s="1"/>
  <c r="E313" i="15"/>
  <c r="D313" i="15"/>
  <c r="J312" i="15"/>
  <c r="Z312" i="15" s="1"/>
  <c r="E312" i="15"/>
  <c r="D312" i="15"/>
  <c r="W311" i="15"/>
  <c r="O311" i="15"/>
  <c r="N311" i="15"/>
  <c r="M311" i="15"/>
  <c r="L311" i="15"/>
  <c r="K311" i="15"/>
  <c r="J311" i="15" s="1"/>
  <c r="Z311" i="15" s="1"/>
  <c r="I311" i="15"/>
  <c r="H311" i="15"/>
  <c r="G311" i="15"/>
  <c r="F311" i="15"/>
  <c r="J310" i="15"/>
  <c r="Z310" i="15" s="1"/>
  <c r="E310" i="15"/>
  <c r="D310" i="15"/>
  <c r="J309" i="15"/>
  <c r="Z309" i="15" s="1"/>
  <c r="E309" i="15"/>
  <c r="D309" i="15"/>
  <c r="J308" i="15"/>
  <c r="Z308" i="15" s="1"/>
  <c r="E308" i="15"/>
  <c r="D308" i="15"/>
  <c r="J307" i="15"/>
  <c r="Z307" i="15" s="1"/>
  <c r="E307" i="15"/>
  <c r="D307" i="15"/>
  <c r="J306" i="15"/>
  <c r="Z306" i="15" s="1"/>
  <c r="E306" i="15"/>
  <c r="D306" i="15"/>
  <c r="J305" i="15"/>
  <c r="Z305" i="15" s="1"/>
  <c r="E305" i="15"/>
  <c r="D305" i="15"/>
  <c r="J304" i="15"/>
  <c r="Z304" i="15" s="1"/>
  <c r="E304" i="15"/>
  <c r="D304" i="15"/>
  <c r="W303" i="15"/>
  <c r="O303" i="15"/>
  <c r="N303" i="15"/>
  <c r="M303" i="15"/>
  <c r="D303" i="15" s="1"/>
  <c r="L303" i="15"/>
  <c r="K303" i="15"/>
  <c r="J303" i="15" s="1"/>
  <c r="Z303" i="15" s="1"/>
  <c r="I303" i="15"/>
  <c r="H303" i="15"/>
  <c r="G303" i="15"/>
  <c r="F303" i="15"/>
  <c r="J302" i="15"/>
  <c r="Z302" i="15" s="1"/>
  <c r="E302" i="15"/>
  <c r="D302" i="15"/>
  <c r="J301" i="15"/>
  <c r="Z301" i="15" s="1"/>
  <c r="E301" i="15"/>
  <c r="D301" i="15"/>
  <c r="J300" i="15"/>
  <c r="Z300" i="15" s="1"/>
  <c r="E300" i="15"/>
  <c r="D300" i="15"/>
  <c r="J299" i="15"/>
  <c r="Z299" i="15" s="1"/>
  <c r="E299" i="15"/>
  <c r="D299" i="15"/>
  <c r="W298" i="15"/>
  <c r="O298" i="15"/>
  <c r="N298" i="15"/>
  <c r="M298" i="15"/>
  <c r="L298" i="15"/>
  <c r="K298" i="15"/>
  <c r="J298" i="15"/>
  <c r="Z298" i="15" s="1"/>
  <c r="I298" i="15"/>
  <c r="H298" i="15"/>
  <c r="G298" i="15"/>
  <c r="F298" i="15"/>
  <c r="E298" i="15"/>
  <c r="J297" i="15"/>
  <c r="Z297" i="15" s="1"/>
  <c r="E297" i="15"/>
  <c r="D297" i="15"/>
  <c r="J296" i="15"/>
  <c r="Z296" i="15" s="1"/>
  <c r="E296" i="15"/>
  <c r="D296" i="15"/>
  <c r="J295" i="15"/>
  <c r="Z295" i="15" s="1"/>
  <c r="E295" i="15"/>
  <c r="D295" i="15"/>
  <c r="J294" i="15"/>
  <c r="Z294" i="15" s="1"/>
  <c r="E294" i="15"/>
  <c r="D294" i="15"/>
  <c r="J293" i="15"/>
  <c r="Z293" i="15" s="1"/>
  <c r="E293" i="15"/>
  <c r="D293" i="15"/>
  <c r="J292" i="15"/>
  <c r="Z292" i="15" s="1"/>
  <c r="E292" i="15"/>
  <c r="D292" i="15"/>
  <c r="J291" i="15"/>
  <c r="Z291" i="15" s="1"/>
  <c r="E291" i="15"/>
  <c r="D291" i="15"/>
  <c r="J290" i="15"/>
  <c r="Z290" i="15" s="1"/>
  <c r="E290" i="15"/>
  <c r="D290" i="15"/>
  <c r="J289" i="15"/>
  <c r="Z289" i="15" s="1"/>
  <c r="E289" i="15"/>
  <c r="D289" i="15"/>
  <c r="J288" i="15"/>
  <c r="Z288" i="15" s="1"/>
  <c r="E288" i="15"/>
  <c r="D288" i="15"/>
  <c r="J287" i="15"/>
  <c r="Z287" i="15" s="1"/>
  <c r="E287" i="15"/>
  <c r="D287" i="15"/>
  <c r="J286" i="15"/>
  <c r="Z286" i="15" s="1"/>
  <c r="E286" i="15"/>
  <c r="D286" i="15"/>
  <c r="J285" i="15"/>
  <c r="Z285" i="15" s="1"/>
  <c r="E285" i="15"/>
  <c r="D285" i="15"/>
  <c r="W284" i="15"/>
  <c r="O284" i="15"/>
  <c r="N284" i="15"/>
  <c r="M284" i="15"/>
  <c r="L284" i="15"/>
  <c r="K284" i="15"/>
  <c r="I284" i="15"/>
  <c r="H284" i="15"/>
  <c r="G284" i="15"/>
  <c r="F284" i="15"/>
  <c r="J283" i="15"/>
  <c r="Z283" i="15" s="1"/>
  <c r="E283" i="15"/>
  <c r="D283" i="15"/>
  <c r="J282" i="15"/>
  <c r="Z282" i="15" s="1"/>
  <c r="E282" i="15"/>
  <c r="D282" i="15"/>
  <c r="J281" i="15"/>
  <c r="Z281" i="15" s="1"/>
  <c r="E281" i="15"/>
  <c r="D281" i="15"/>
  <c r="J280" i="15"/>
  <c r="Z280" i="15" s="1"/>
  <c r="E280" i="15"/>
  <c r="D280" i="15"/>
  <c r="J279" i="15"/>
  <c r="Z279" i="15" s="1"/>
  <c r="E279" i="15"/>
  <c r="D279" i="15"/>
  <c r="J278" i="15"/>
  <c r="Z278" i="15" s="1"/>
  <c r="E278" i="15"/>
  <c r="D278" i="15"/>
  <c r="J277" i="15"/>
  <c r="Z277" i="15" s="1"/>
  <c r="E277" i="15"/>
  <c r="D277" i="15"/>
  <c r="J276" i="15"/>
  <c r="Z276" i="15" s="1"/>
  <c r="E276" i="15"/>
  <c r="D276" i="15"/>
  <c r="J275" i="15"/>
  <c r="Z275" i="15" s="1"/>
  <c r="E275" i="15"/>
  <c r="D275" i="15"/>
  <c r="W274" i="15"/>
  <c r="O274" i="15"/>
  <c r="N274" i="15"/>
  <c r="M274" i="15"/>
  <c r="L274" i="15"/>
  <c r="K274" i="15"/>
  <c r="J274" i="15" s="1"/>
  <c r="Z274" i="15" s="1"/>
  <c r="I274" i="15"/>
  <c r="H274" i="15"/>
  <c r="G274" i="15"/>
  <c r="F274" i="15"/>
  <c r="J273" i="15"/>
  <c r="Z273" i="15" s="1"/>
  <c r="E273" i="15"/>
  <c r="D273" i="15"/>
  <c r="J272" i="15"/>
  <c r="Z272" i="15" s="1"/>
  <c r="E272" i="15"/>
  <c r="D272" i="15"/>
  <c r="J271" i="15"/>
  <c r="Z271" i="15" s="1"/>
  <c r="E271" i="15"/>
  <c r="D271" i="15"/>
  <c r="J270" i="15"/>
  <c r="Z270" i="15" s="1"/>
  <c r="E270" i="15"/>
  <c r="D270" i="15"/>
  <c r="J269" i="15"/>
  <c r="Z269" i="15" s="1"/>
  <c r="E269" i="15"/>
  <c r="D269" i="15"/>
  <c r="J268" i="15"/>
  <c r="Z268" i="15" s="1"/>
  <c r="E268" i="15"/>
  <c r="D268" i="15"/>
  <c r="J267" i="15"/>
  <c r="Z267" i="15" s="1"/>
  <c r="E267" i="15"/>
  <c r="D267" i="15"/>
  <c r="J266" i="15"/>
  <c r="Z266" i="15" s="1"/>
  <c r="E266" i="15"/>
  <c r="D266" i="15"/>
  <c r="J265" i="15"/>
  <c r="Z265" i="15" s="1"/>
  <c r="E265" i="15"/>
  <c r="D265" i="15"/>
  <c r="W264" i="15"/>
  <c r="O264" i="15"/>
  <c r="O263" i="15" s="1"/>
  <c r="N264" i="15"/>
  <c r="M264" i="15"/>
  <c r="L264" i="15"/>
  <c r="K264" i="15"/>
  <c r="I264" i="15"/>
  <c r="H264" i="15"/>
  <c r="H263" i="15" s="1"/>
  <c r="G264" i="15"/>
  <c r="F264" i="15"/>
  <c r="J262" i="15"/>
  <c r="Z262" i="15" s="1"/>
  <c r="E262" i="15"/>
  <c r="D262" i="15"/>
  <c r="J261" i="15"/>
  <c r="Z261" i="15" s="1"/>
  <c r="E261" i="15"/>
  <c r="D261" i="15"/>
  <c r="J260" i="15"/>
  <c r="Z260" i="15" s="1"/>
  <c r="E260" i="15"/>
  <c r="D260" i="15"/>
  <c r="J259" i="15"/>
  <c r="Z259" i="15" s="1"/>
  <c r="E259" i="15"/>
  <c r="D259" i="15"/>
  <c r="J258" i="15"/>
  <c r="Z258" i="15" s="1"/>
  <c r="E258" i="15"/>
  <c r="D258" i="15"/>
  <c r="J257" i="15"/>
  <c r="Z257" i="15" s="1"/>
  <c r="E257" i="15"/>
  <c r="D257" i="15"/>
  <c r="W256" i="15"/>
  <c r="O256" i="15"/>
  <c r="N256" i="15"/>
  <c r="M256" i="15"/>
  <c r="D256" i="15" s="1"/>
  <c r="L256" i="15"/>
  <c r="K256" i="15"/>
  <c r="J256" i="15" s="1"/>
  <c r="Z256" i="15" s="1"/>
  <c r="I256" i="15"/>
  <c r="H256" i="15"/>
  <c r="G256" i="15"/>
  <c r="F256" i="15"/>
  <c r="E256" i="15"/>
  <c r="E253" i="15"/>
  <c r="D253" i="15"/>
  <c r="E252" i="15"/>
  <c r="D252" i="15"/>
  <c r="W251" i="15"/>
  <c r="V251" i="15"/>
  <c r="S251" i="15"/>
  <c r="R251" i="15"/>
  <c r="Q251" i="15"/>
  <c r="P251" i="15"/>
  <c r="O251" i="15"/>
  <c r="N251" i="15"/>
  <c r="M251" i="15"/>
  <c r="L251" i="15"/>
  <c r="K251" i="15"/>
  <c r="J251" i="15" s="1"/>
  <c r="Z251" i="15" s="1"/>
  <c r="I251" i="15"/>
  <c r="H251" i="15"/>
  <c r="G251" i="15"/>
  <c r="E251" i="15" s="1"/>
  <c r="F251" i="15"/>
  <c r="J248" i="15"/>
  <c r="Z248" i="15" s="1"/>
  <c r="E248" i="15"/>
  <c r="D248" i="15"/>
  <c r="J247" i="15"/>
  <c r="Z247" i="15" s="1"/>
  <c r="E247" i="15"/>
  <c r="D247" i="15"/>
  <c r="J246" i="15"/>
  <c r="Z246" i="15" s="1"/>
  <c r="J245" i="15"/>
  <c r="E245" i="15"/>
  <c r="D245" i="15"/>
  <c r="J244" i="15"/>
  <c r="Z244" i="15" s="1"/>
  <c r="E244" i="15"/>
  <c r="D244" i="15"/>
  <c r="J243" i="15"/>
  <c r="E243" i="15"/>
  <c r="D243" i="15"/>
  <c r="J241" i="15"/>
  <c r="Z241" i="15" s="1"/>
  <c r="E241" i="15"/>
  <c r="D241" i="15"/>
  <c r="E240" i="15"/>
  <c r="D240" i="15"/>
  <c r="E239" i="15"/>
  <c r="D239" i="15"/>
  <c r="E237" i="15"/>
  <c r="D237" i="15"/>
  <c r="J236" i="15"/>
  <c r="Z236" i="15" s="1"/>
  <c r="E236" i="15"/>
  <c r="D236" i="15"/>
  <c r="J235" i="15"/>
  <c r="Z235" i="15" s="1"/>
  <c r="E235" i="15"/>
  <c r="D235" i="15"/>
  <c r="J234" i="15"/>
  <c r="Z234" i="15" s="1"/>
  <c r="E234" i="15"/>
  <c r="D234" i="15"/>
  <c r="W233" i="15"/>
  <c r="V233" i="15"/>
  <c r="S233" i="15"/>
  <c r="R233" i="15"/>
  <c r="Q233" i="15"/>
  <c r="P233" i="15"/>
  <c r="O233" i="15"/>
  <c r="N233" i="15"/>
  <c r="M233" i="15"/>
  <c r="D233" i="15" s="1"/>
  <c r="L233" i="15"/>
  <c r="K233" i="15"/>
  <c r="I233" i="15"/>
  <c r="H233" i="15"/>
  <c r="G233" i="15"/>
  <c r="F233" i="15"/>
  <c r="J232" i="15"/>
  <c r="Z232" i="15" s="1"/>
  <c r="E232" i="15"/>
  <c r="D232" i="15"/>
  <c r="J231" i="15"/>
  <c r="Z231" i="15" s="1"/>
  <c r="E231" i="15"/>
  <c r="D231" i="15"/>
  <c r="J230" i="15"/>
  <c r="Z230" i="15" s="1"/>
  <c r="E230" i="15"/>
  <c r="D230" i="15"/>
  <c r="W229" i="15"/>
  <c r="V229" i="15"/>
  <c r="U229" i="15"/>
  <c r="T229" i="15"/>
  <c r="S229" i="15"/>
  <c r="R229" i="15"/>
  <c r="Q229" i="15"/>
  <c r="P229" i="15"/>
  <c r="O229" i="15"/>
  <c r="N229" i="15"/>
  <c r="M229" i="15"/>
  <c r="L229" i="15"/>
  <c r="K229" i="15"/>
  <c r="I229" i="15"/>
  <c r="H229" i="15"/>
  <c r="G229" i="15"/>
  <c r="F229" i="15"/>
  <c r="D229" i="15"/>
  <c r="J228" i="15"/>
  <c r="Z228" i="15" s="1"/>
  <c r="E228" i="15"/>
  <c r="D228" i="15"/>
  <c r="J227" i="15"/>
  <c r="Z227" i="15" s="1"/>
  <c r="E227" i="15"/>
  <c r="D227" i="15"/>
  <c r="J226" i="15"/>
  <c r="Z226" i="15" s="1"/>
  <c r="E226" i="15"/>
  <c r="D226" i="15"/>
  <c r="J225" i="15"/>
  <c r="Z225" i="15" s="1"/>
  <c r="E225" i="15"/>
  <c r="D225" i="15"/>
  <c r="J224" i="15"/>
  <c r="Z224" i="15" s="1"/>
  <c r="E224" i="15"/>
  <c r="D224" i="15"/>
  <c r="J223" i="15"/>
  <c r="Z223" i="15" s="1"/>
  <c r="E223" i="15"/>
  <c r="D223" i="15"/>
  <c r="J222" i="15"/>
  <c r="Z222" i="15" s="1"/>
  <c r="E222" i="15"/>
  <c r="D222" i="15"/>
  <c r="J221" i="15"/>
  <c r="Z221" i="15" s="1"/>
  <c r="E221" i="15"/>
  <c r="D221" i="15"/>
  <c r="Z219" i="15"/>
  <c r="J216" i="15"/>
  <c r="Z216" i="15" s="1"/>
  <c r="E216" i="15"/>
  <c r="D216" i="15"/>
  <c r="J215" i="15"/>
  <c r="Z215" i="15" s="1"/>
  <c r="E215" i="15"/>
  <c r="D215" i="15"/>
  <c r="J214" i="15"/>
  <c r="Z214" i="15" s="1"/>
  <c r="E214" i="15"/>
  <c r="D214" i="15"/>
  <c r="J213" i="15"/>
  <c r="Z213" i="15" s="1"/>
  <c r="E213" i="15"/>
  <c r="D213" i="15"/>
  <c r="J212" i="15"/>
  <c r="Z212" i="15" s="1"/>
  <c r="E212" i="15"/>
  <c r="D212" i="15"/>
  <c r="J211" i="15"/>
  <c r="Z211" i="15" s="1"/>
  <c r="E211" i="15"/>
  <c r="D211" i="15"/>
  <c r="J210" i="15"/>
  <c r="Z210" i="15" s="1"/>
  <c r="E210" i="15"/>
  <c r="D210" i="15"/>
  <c r="J209" i="15"/>
  <c r="Z209" i="15" s="1"/>
  <c r="E209" i="15"/>
  <c r="D209" i="15"/>
  <c r="J208" i="15"/>
  <c r="Z208" i="15" s="1"/>
  <c r="E208" i="15"/>
  <c r="D208" i="15"/>
  <c r="J207" i="15"/>
  <c r="Z207" i="15" s="1"/>
  <c r="E207" i="15"/>
  <c r="D207" i="15"/>
  <c r="J206" i="15"/>
  <c r="Z206" i="15" s="1"/>
  <c r="E206" i="15"/>
  <c r="D206" i="15"/>
  <c r="J205" i="15"/>
  <c r="Z205" i="15" s="1"/>
  <c r="E205" i="15"/>
  <c r="D205" i="15"/>
  <c r="J204" i="15"/>
  <c r="Z204" i="15" s="1"/>
  <c r="E204" i="15"/>
  <c r="D204" i="15"/>
  <c r="J203" i="15"/>
  <c r="Z203" i="15" s="1"/>
  <c r="E203" i="15"/>
  <c r="D203" i="15"/>
  <c r="J202" i="15"/>
  <c r="Z202" i="15" s="1"/>
  <c r="E202" i="15"/>
  <c r="D202" i="15"/>
  <c r="J201" i="15"/>
  <c r="Z201" i="15" s="1"/>
  <c r="E201" i="15"/>
  <c r="D201" i="15"/>
  <c r="J200" i="15"/>
  <c r="Z200" i="15" s="1"/>
  <c r="E200" i="15"/>
  <c r="D200" i="15"/>
  <c r="J199" i="15"/>
  <c r="Z199" i="15" s="1"/>
  <c r="E199" i="15"/>
  <c r="D199" i="15"/>
  <c r="J198" i="15"/>
  <c r="E198" i="15"/>
  <c r="D198" i="15"/>
  <c r="J197" i="15"/>
  <c r="Z197" i="15" s="1"/>
  <c r="E197" i="15"/>
  <c r="D197" i="15"/>
  <c r="J196" i="15"/>
  <c r="Z196" i="15" s="1"/>
  <c r="E196" i="15"/>
  <c r="D196" i="15"/>
  <c r="J195" i="15"/>
  <c r="Z195" i="15" s="1"/>
  <c r="E195" i="15"/>
  <c r="D195" i="15"/>
  <c r="J194" i="15"/>
  <c r="Z194" i="15" s="1"/>
  <c r="E194" i="15"/>
  <c r="D194" i="15"/>
  <c r="W193" i="15"/>
  <c r="U163" i="15"/>
  <c r="J192" i="15"/>
  <c r="Z192" i="15" s="1"/>
  <c r="E192" i="15"/>
  <c r="D192" i="15"/>
  <c r="J191" i="15"/>
  <c r="Z191" i="15" s="1"/>
  <c r="E191" i="15"/>
  <c r="D191" i="15"/>
  <c r="J190" i="15"/>
  <c r="Z190" i="15" s="1"/>
  <c r="E190" i="15"/>
  <c r="D190" i="15"/>
  <c r="W189" i="15"/>
  <c r="V189" i="15"/>
  <c r="S189" i="15"/>
  <c r="R189" i="15"/>
  <c r="R186" i="15" s="1"/>
  <c r="Q189" i="15"/>
  <c r="Q186" i="15" s="1"/>
  <c r="P189" i="15"/>
  <c r="P186" i="15" s="1"/>
  <c r="O189" i="15"/>
  <c r="O186" i="15" s="1"/>
  <c r="N189" i="15"/>
  <c r="M189" i="15"/>
  <c r="L189" i="15"/>
  <c r="K189" i="15"/>
  <c r="I189" i="15"/>
  <c r="I186" i="15" s="1"/>
  <c r="H189" i="15"/>
  <c r="H186" i="15" s="1"/>
  <c r="G189" i="15"/>
  <c r="E189" i="15" s="1"/>
  <c r="F189" i="15"/>
  <c r="D189" i="15" s="1"/>
  <c r="J188" i="15"/>
  <c r="Z188" i="15" s="1"/>
  <c r="E188" i="15"/>
  <c r="D188" i="15"/>
  <c r="J187" i="15"/>
  <c r="Z187" i="15" s="1"/>
  <c r="E187" i="15"/>
  <c r="D187" i="15"/>
  <c r="W186" i="15"/>
  <c r="V186" i="15"/>
  <c r="S186" i="15"/>
  <c r="N186" i="15"/>
  <c r="M186" i="15"/>
  <c r="L186" i="15"/>
  <c r="K186" i="15"/>
  <c r="J185" i="15"/>
  <c r="Z185" i="15" s="1"/>
  <c r="E185" i="15"/>
  <c r="D185" i="15"/>
  <c r="J184" i="15"/>
  <c r="Z184" i="15" s="1"/>
  <c r="E184" i="15"/>
  <c r="D184" i="15"/>
  <c r="J183" i="15"/>
  <c r="Z183" i="15" s="1"/>
  <c r="E183" i="15"/>
  <c r="D183" i="15"/>
  <c r="W182" i="15"/>
  <c r="W163" i="15" s="1"/>
  <c r="V182" i="15"/>
  <c r="S182" i="15"/>
  <c r="R182" i="15"/>
  <c r="Q182" i="15"/>
  <c r="P182" i="15"/>
  <c r="P163" i="15" s="1"/>
  <c r="O182" i="15"/>
  <c r="O163" i="15" s="1"/>
  <c r="N182" i="15"/>
  <c r="M182" i="15"/>
  <c r="L182" i="15"/>
  <c r="K182" i="15"/>
  <c r="I182" i="15"/>
  <c r="H182" i="15"/>
  <c r="G182" i="15"/>
  <c r="E179" i="15" s="1"/>
  <c r="F182" i="15"/>
  <c r="J181" i="15"/>
  <c r="Z181" i="15" s="1"/>
  <c r="E181" i="15"/>
  <c r="D181" i="15"/>
  <c r="J180" i="15"/>
  <c r="Z180" i="15" s="1"/>
  <c r="E180" i="15"/>
  <c r="D180" i="15"/>
  <c r="J178" i="15"/>
  <c r="Z178" i="15" s="1"/>
  <c r="E178" i="15"/>
  <c r="D178" i="15"/>
  <c r="J177" i="15"/>
  <c r="Z177" i="15" s="1"/>
  <c r="E177" i="15"/>
  <c r="D177" i="15"/>
  <c r="J176" i="15"/>
  <c r="Z176" i="15" s="1"/>
  <c r="E176" i="15"/>
  <c r="D176" i="15"/>
  <c r="J175" i="15"/>
  <c r="Z175" i="15" s="1"/>
  <c r="E175" i="15"/>
  <c r="D175" i="15"/>
  <c r="J174" i="15"/>
  <c r="Z174" i="15" s="1"/>
  <c r="E174" i="15"/>
  <c r="D174" i="15"/>
  <c r="J173" i="15"/>
  <c r="Z173" i="15" s="1"/>
  <c r="E173" i="15"/>
  <c r="D173" i="15"/>
  <c r="J172" i="15"/>
  <c r="Z172" i="15" s="1"/>
  <c r="E172" i="15"/>
  <c r="D172" i="15"/>
  <c r="J171" i="15"/>
  <c r="Z171" i="15" s="1"/>
  <c r="E171" i="15"/>
  <c r="D171" i="15"/>
  <c r="J170" i="15"/>
  <c r="Z170" i="15" s="1"/>
  <c r="E170" i="15"/>
  <c r="D170" i="15"/>
  <c r="J168" i="15"/>
  <c r="Z168" i="15" s="1"/>
  <c r="E168" i="15"/>
  <c r="D168" i="15"/>
  <c r="J167" i="15"/>
  <c r="Z167" i="15" s="1"/>
  <c r="E167" i="15"/>
  <c r="D167" i="15"/>
  <c r="J166" i="15"/>
  <c r="Z166" i="15" s="1"/>
  <c r="E166" i="15"/>
  <c r="D166" i="15"/>
  <c r="J165" i="15"/>
  <c r="Z165" i="15" s="1"/>
  <c r="E165" i="15"/>
  <c r="D165" i="15"/>
  <c r="J164" i="15"/>
  <c r="Z164" i="15" s="1"/>
  <c r="E164" i="15"/>
  <c r="D164" i="15"/>
  <c r="J162" i="15"/>
  <c r="Z162" i="15" s="1"/>
  <c r="E162" i="15"/>
  <c r="D162" i="15"/>
  <c r="J161" i="15"/>
  <c r="Z161" i="15" s="1"/>
  <c r="E161" i="15"/>
  <c r="D161" i="15"/>
  <c r="J160" i="15"/>
  <c r="Z160" i="15" s="1"/>
  <c r="E160" i="15"/>
  <c r="D160" i="15"/>
  <c r="J155" i="15"/>
  <c r="Z155" i="15" s="1"/>
  <c r="D155" i="15"/>
  <c r="E155" i="15"/>
  <c r="J154" i="15"/>
  <c r="Z154" i="15" s="1"/>
  <c r="E154" i="15"/>
  <c r="D154" i="15"/>
  <c r="J153" i="15"/>
  <c r="Z153" i="15" s="1"/>
  <c r="E153" i="15"/>
  <c r="D153" i="15"/>
  <c r="J152" i="15"/>
  <c r="Z152" i="15" s="1"/>
  <c r="E152" i="15"/>
  <c r="D152" i="15"/>
  <c r="J151" i="15"/>
  <c r="Z151" i="15" s="1"/>
  <c r="E151" i="15"/>
  <c r="D151" i="15"/>
  <c r="J150" i="15"/>
  <c r="Z150" i="15" s="1"/>
  <c r="E150" i="15"/>
  <c r="D150" i="15"/>
  <c r="J149" i="15"/>
  <c r="Z149" i="15" s="1"/>
  <c r="E149" i="15"/>
  <c r="D149" i="15"/>
  <c r="J148" i="15"/>
  <c r="Z148" i="15" s="1"/>
  <c r="E148" i="15"/>
  <c r="D148" i="15"/>
  <c r="J147" i="15"/>
  <c r="Z147" i="15" s="1"/>
  <c r="E147" i="15"/>
  <c r="D147" i="15"/>
  <c r="J146" i="15"/>
  <c r="Z146" i="15" s="1"/>
  <c r="E146" i="15"/>
  <c r="D146" i="15"/>
  <c r="J145" i="15"/>
  <c r="Z145" i="15" s="1"/>
  <c r="E145" i="15"/>
  <c r="D145" i="15"/>
  <c r="J144" i="15"/>
  <c r="Z144" i="15" s="1"/>
  <c r="E144" i="15"/>
  <c r="D144" i="15"/>
  <c r="J143" i="15"/>
  <c r="Z143" i="15" s="1"/>
  <c r="E143" i="15"/>
  <c r="D143" i="15"/>
  <c r="J142" i="15"/>
  <c r="Z142" i="15" s="1"/>
  <c r="E142" i="15"/>
  <c r="D142" i="15"/>
  <c r="J141" i="15"/>
  <c r="Z141" i="15" s="1"/>
  <c r="E141" i="15"/>
  <c r="D141" i="15"/>
  <c r="W140" i="15"/>
  <c r="U140" i="15"/>
  <c r="T140" i="15"/>
  <c r="S140" i="15"/>
  <c r="R140" i="15"/>
  <c r="Q140" i="15"/>
  <c r="P140" i="15"/>
  <c r="O140" i="15"/>
  <c r="N140" i="15"/>
  <c r="M140" i="15"/>
  <c r="L140" i="15"/>
  <c r="K140" i="15"/>
  <c r="J140" i="15"/>
  <c r="Z140" i="15" s="1"/>
  <c r="I140" i="15"/>
  <c r="H140" i="15"/>
  <c r="D140" i="15" s="1"/>
  <c r="G140" i="15"/>
  <c r="E140" i="15" s="1"/>
  <c r="F140" i="15"/>
  <c r="J139" i="15"/>
  <c r="Z139" i="15" s="1"/>
  <c r="E139" i="15"/>
  <c r="D139" i="15"/>
  <c r="J138" i="15"/>
  <c r="Z138" i="15" s="1"/>
  <c r="E138" i="15"/>
  <c r="D138" i="15"/>
  <c r="W136" i="15"/>
  <c r="V136" i="15"/>
  <c r="U136" i="15"/>
  <c r="T136" i="15"/>
  <c r="S136" i="15"/>
  <c r="R136" i="15"/>
  <c r="Q136" i="15"/>
  <c r="P136" i="15"/>
  <c r="P333" i="15" s="1"/>
  <c r="O136" i="15"/>
  <c r="N136" i="15"/>
  <c r="M136" i="15"/>
  <c r="L136" i="15"/>
  <c r="K136" i="15"/>
  <c r="J136" i="15"/>
  <c r="Z136" i="15" s="1"/>
  <c r="I136" i="15"/>
  <c r="H136" i="15"/>
  <c r="G136" i="15"/>
  <c r="F136" i="15"/>
  <c r="E136" i="15"/>
  <c r="D136" i="15"/>
  <c r="J135" i="15"/>
  <c r="Z135" i="15" s="1"/>
  <c r="E135" i="15"/>
  <c r="D135" i="15"/>
  <c r="J134" i="15"/>
  <c r="Z134" i="15" s="1"/>
  <c r="E134" i="15"/>
  <c r="D134" i="15"/>
  <c r="J133" i="15"/>
  <c r="Z133" i="15" s="1"/>
  <c r="E133" i="15"/>
  <c r="D133" i="15"/>
  <c r="J132" i="15"/>
  <c r="Z132" i="15" s="1"/>
  <c r="E132" i="15"/>
  <c r="D132" i="15"/>
  <c r="J131" i="15"/>
  <c r="Z131" i="15" s="1"/>
  <c r="E131" i="15"/>
  <c r="D131" i="15"/>
  <c r="J130" i="15"/>
  <c r="Z130" i="15" s="1"/>
  <c r="E130" i="15"/>
  <c r="D130" i="15"/>
  <c r="J129" i="15"/>
  <c r="Z129" i="15" s="1"/>
  <c r="E129" i="15"/>
  <c r="D129" i="15"/>
  <c r="J128" i="15"/>
  <c r="Z128" i="15" s="1"/>
  <c r="E128" i="15"/>
  <c r="D128" i="15"/>
  <c r="J127" i="15"/>
  <c r="Z127" i="15" s="1"/>
  <c r="E127" i="15"/>
  <c r="D127" i="15"/>
  <c r="J126" i="15"/>
  <c r="Z126" i="15" s="1"/>
  <c r="E126" i="15"/>
  <c r="D126" i="15"/>
  <c r="J125" i="15"/>
  <c r="Z125" i="15" s="1"/>
  <c r="E125" i="15"/>
  <c r="D125" i="15"/>
  <c r="J124" i="15"/>
  <c r="Z124" i="15" s="1"/>
  <c r="E124" i="15"/>
  <c r="D124" i="15"/>
  <c r="J123" i="15"/>
  <c r="Z123" i="15" s="1"/>
  <c r="E123" i="15"/>
  <c r="D123" i="15"/>
  <c r="J122" i="15"/>
  <c r="Z122" i="15" s="1"/>
  <c r="E122" i="15"/>
  <c r="D122" i="15"/>
  <c r="J121" i="15"/>
  <c r="Z121" i="15" s="1"/>
  <c r="E121" i="15"/>
  <c r="D121" i="15"/>
  <c r="J120" i="15"/>
  <c r="Z120" i="15" s="1"/>
  <c r="E120" i="15"/>
  <c r="D120" i="15"/>
  <c r="J119" i="15"/>
  <c r="Z119" i="15" s="1"/>
  <c r="E119" i="15"/>
  <c r="D119" i="15"/>
  <c r="J118" i="15"/>
  <c r="Z118" i="15" s="1"/>
  <c r="E118" i="15"/>
  <c r="D118" i="15"/>
  <c r="J117" i="15"/>
  <c r="Z117" i="15" s="1"/>
  <c r="E117" i="15"/>
  <c r="D117" i="15"/>
  <c r="J116" i="15"/>
  <c r="Z116" i="15" s="1"/>
  <c r="E116" i="15"/>
  <c r="D116" i="15"/>
  <c r="J115" i="15"/>
  <c r="Z115" i="15" s="1"/>
  <c r="E115" i="15"/>
  <c r="D115" i="15"/>
  <c r="J114" i="15"/>
  <c r="Z114" i="15" s="1"/>
  <c r="E114" i="15"/>
  <c r="D114" i="15"/>
  <c r="J113" i="15"/>
  <c r="Z113" i="15" s="1"/>
  <c r="E113" i="15"/>
  <c r="D113" i="15"/>
  <c r="J112" i="15"/>
  <c r="Z112" i="15" s="1"/>
  <c r="E112" i="15"/>
  <c r="D112" i="15"/>
  <c r="J111" i="15"/>
  <c r="Z111" i="15" s="1"/>
  <c r="E111" i="15"/>
  <c r="D111" i="15"/>
  <c r="J110" i="15"/>
  <c r="Z110" i="15" s="1"/>
  <c r="E110" i="15"/>
  <c r="D110" i="15"/>
  <c r="J109" i="15"/>
  <c r="Z109" i="15" s="1"/>
  <c r="E109" i="15"/>
  <c r="D109" i="15"/>
  <c r="J108" i="15"/>
  <c r="Z108" i="15" s="1"/>
  <c r="E108" i="15"/>
  <c r="D108" i="15"/>
  <c r="J107" i="15"/>
  <c r="Z107" i="15" s="1"/>
  <c r="E107" i="15"/>
  <c r="D107" i="15"/>
  <c r="J106" i="15"/>
  <c r="Z106" i="15" s="1"/>
  <c r="E106" i="15"/>
  <c r="D106" i="15"/>
  <c r="J105" i="15"/>
  <c r="Z105" i="15" s="1"/>
  <c r="E105" i="15"/>
  <c r="D105" i="15"/>
  <c r="J104" i="15"/>
  <c r="Z104" i="15" s="1"/>
  <c r="E104" i="15"/>
  <c r="D104" i="15"/>
  <c r="J103" i="15"/>
  <c r="Z103" i="15" s="1"/>
  <c r="E103" i="15"/>
  <c r="D103" i="15"/>
  <c r="J102" i="15"/>
  <c r="Z102" i="15" s="1"/>
  <c r="E102" i="15"/>
  <c r="D102" i="15"/>
  <c r="J101" i="15"/>
  <c r="Z101" i="15" s="1"/>
  <c r="E101" i="15"/>
  <c r="D101" i="15"/>
  <c r="J100" i="15"/>
  <c r="Z100" i="15" s="1"/>
  <c r="E100" i="15"/>
  <c r="D100" i="15"/>
  <c r="J99" i="15"/>
  <c r="Z99" i="15" s="1"/>
  <c r="E99" i="15"/>
  <c r="D99" i="15"/>
  <c r="V98" i="15"/>
  <c r="S98" i="15"/>
  <c r="J98" i="15"/>
  <c r="Z98" i="15" s="1"/>
  <c r="E98" i="15"/>
  <c r="D98" i="15"/>
  <c r="J97" i="15"/>
  <c r="E97" i="15"/>
  <c r="D97" i="15"/>
  <c r="J96" i="15"/>
  <c r="E96" i="15"/>
  <c r="D96" i="15"/>
  <c r="J95" i="15"/>
  <c r="Z95" i="15" s="1"/>
  <c r="E95" i="15"/>
  <c r="D95" i="15"/>
  <c r="J94" i="15"/>
  <c r="Z94" i="15" s="1"/>
  <c r="E94" i="15"/>
  <c r="D94" i="15"/>
  <c r="J93" i="15"/>
  <c r="Z93" i="15" s="1"/>
  <c r="E93" i="15"/>
  <c r="D93" i="15"/>
  <c r="J92" i="15"/>
  <c r="Z92" i="15" s="1"/>
  <c r="E92" i="15"/>
  <c r="D92" i="15"/>
  <c r="J91" i="15"/>
  <c r="Z91" i="15" s="1"/>
  <c r="E91" i="15"/>
  <c r="D91" i="15"/>
  <c r="J90" i="15"/>
  <c r="Z90" i="15" s="1"/>
  <c r="E90" i="15"/>
  <c r="D90" i="15"/>
  <c r="J89" i="15"/>
  <c r="Z89" i="15" s="1"/>
  <c r="E89" i="15"/>
  <c r="D89" i="15"/>
  <c r="J88" i="15"/>
  <c r="Z88" i="15" s="1"/>
  <c r="E88" i="15"/>
  <c r="D88" i="15"/>
  <c r="J87" i="15"/>
  <c r="Z87" i="15" s="1"/>
  <c r="E87" i="15"/>
  <c r="D87" i="15"/>
  <c r="J86" i="15"/>
  <c r="Z86" i="15" s="1"/>
  <c r="E86" i="15"/>
  <c r="D86" i="15"/>
  <c r="J85" i="15"/>
  <c r="Z85" i="15" s="1"/>
  <c r="E85" i="15"/>
  <c r="D85" i="15"/>
  <c r="J84" i="15"/>
  <c r="Z84" i="15" s="1"/>
  <c r="E84" i="15"/>
  <c r="D84" i="15"/>
  <c r="J83" i="15"/>
  <c r="Z83" i="15" s="1"/>
  <c r="E83" i="15"/>
  <c r="D83" i="15"/>
  <c r="J82" i="15"/>
  <c r="Z82" i="15" s="1"/>
  <c r="E82" i="15"/>
  <c r="D82" i="15"/>
  <c r="J81" i="15"/>
  <c r="Z81" i="15" s="1"/>
  <c r="E81" i="15"/>
  <c r="D81" i="15"/>
  <c r="J80" i="15"/>
  <c r="Z80" i="15" s="1"/>
  <c r="E80" i="15"/>
  <c r="D80" i="15"/>
  <c r="J79" i="15"/>
  <c r="Z79" i="15" s="1"/>
  <c r="E79" i="15"/>
  <c r="D79" i="15"/>
  <c r="J78" i="15"/>
  <c r="Z78" i="15" s="1"/>
  <c r="E78" i="15"/>
  <c r="D78" i="15"/>
  <c r="J77" i="15"/>
  <c r="Z77" i="15" s="1"/>
  <c r="E77" i="15"/>
  <c r="D77" i="15"/>
  <c r="J76" i="15"/>
  <c r="Z76" i="15" s="1"/>
  <c r="E76" i="15"/>
  <c r="D76" i="15"/>
  <c r="J75" i="15"/>
  <c r="Z75" i="15" s="1"/>
  <c r="E75" i="15"/>
  <c r="D75" i="15"/>
  <c r="J74" i="15"/>
  <c r="Z74" i="15" s="1"/>
  <c r="E74" i="15"/>
  <c r="D74" i="15"/>
  <c r="J73" i="15"/>
  <c r="Z73" i="15" s="1"/>
  <c r="E73" i="15"/>
  <c r="D73" i="15"/>
  <c r="J72" i="15"/>
  <c r="Z72" i="15" s="1"/>
  <c r="E72" i="15"/>
  <c r="D72" i="15"/>
  <c r="J71" i="15"/>
  <c r="Z71" i="15" s="1"/>
  <c r="E71" i="15"/>
  <c r="D71" i="15"/>
  <c r="J70" i="15"/>
  <c r="Z70" i="15" s="1"/>
  <c r="E70" i="15"/>
  <c r="D70" i="15"/>
  <c r="J69" i="15"/>
  <c r="Z69" i="15" s="1"/>
  <c r="E69" i="15"/>
  <c r="D69" i="15"/>
  <c r="J68" i="15"/>
  <c r="Z68" i="15" s="1"/>
  <c r="E68" i="15"/>
  <c r="D68" i="15"/>
  <c r="J67" i="15"/>
  <c r="Z67" i="15" s="1"/>
  <c r="E67" i="15"/>
  <c r="D67" i="15"/>
  <c r="J66" i="15"/>
  <c r="Z66" i="15" s="1"/>
  <c r="E66" i="15"/>
  <c r="D66" i="15"/>
  <c r="J65" i="15"/>
  <c r="Z65" i="15" s="1"/>
  <c r="E65" i="15"/>
  <c r="D65" i="15"/>
  <c r="J64" i="15"/>
  <c r="Z64" i="15" s="1"/>
  <c r="E64" i="15"/>
  <c r="D64" i="15"/>
  <c r="J63" i="15"/>
  <c r="Z63" i="15" s="1"/>
  <c r="E63" i="15"/>
  <c r="D63" i="15"/>
  <c r="J62" i="15"/>
  <c r="Z62" i="15" s="1"/>
  <c r="E62" i="15"/>
  <c r="D62" i="15"/>
  <c r="J61" i="15"/>
  <c r="Z61" i="15" s="1"/>
  <c r="E61" i="15"/>
  <c r="D61" i="15"/>
  <c r="J60" i="15"/>
  <c r="Z60" i="15" s="1"/>
  <c r="E60" i="15"/>
  <c r="D60" i="15"/>
  <c r="J59" i="15"/>
  <c r="Z59" i="15" s="1"/>
  <c r="E59" i="15"/>
  <c r="D59" i="15"/>
  <c r="J58" i="15"/>
  <c r="Z58" i="15" s="1"/>
  <c r="E58" i="15"/>
  <c r="D58" i="15"/>
  <c r="J57" i="15"/>
  <c r="Z57" i="15" s="1"/>
  <c r="E57" i="15"/>
  <c r="D57" i="15"/>
  <c r="J56" i="15"/>
  <c r="Z56" i="15" s="1"/>
  <c r="E56" i="15"/>
  <c r="D56" i="15"/>
  <c r="J55" i="15"/>
  <c r="Z55" i="15" s="1"/>
  <c r="E55" i="15"/>
  <c r="D55" i="15"/>
  <c r="J54" i="15"/>
  <c r="Z54" i="15" s="1"/>
  <c r="E54" i="15"/>
  <c r="D54" i="15"/>
  <c r="J53" i="15"/>
  <c r="Z53" i="15" s="1"/>
  <c r="E53" i="15"/>
  <c r="D53" i="15"/>
  <c r="J52" i="15"/>
  <c r="Z52" i="15" s="1"/>
  <c r="E52" i="15"/>
  <c r="D52" i="15"/>
  <c r="J51" i="15"/>
  <c r="Z51" i="15" s="1"/>
  <c r="E51" i="15"/>
  <c r="D51" i="15"/>
  <c r="J50" i="15"/>
  <c r="Z50" i="15" s="1"/>
  <c r="E50" i="15"/>
  <c r="D50" i="15"/>
  <c r="J49" i="15"/>
  <c r="Z49" i="15" s="1"/>
  <c r="E49" i="15"/>
  <c r="D49" i="15"/>
  <c r="J48" i="15"/>
  <c r="Z48" i="15" s="1"/>
  <c r="E48" i="15"/>
  <c r="D48" i="15"/>
  <c r="J47" i="15"/>
  <c r="Z47" i="15" s="1"/>
  <c r="E47" i="15"/>
  <c r="D47" i="15"/>
  <c r="J46" i="15"/>
  <c r="Z46" i="15" s="1"/>
  <c r="E46" i="15"/>
  <c r="D46" i="15"/>
  <c r="J45" i="15"/>
  <c r="Z45" i="15" s="1"/>
  <c r="E45" i="15"/>
  <c r="D45" i="15"/>
  <c r="J44" i="15"/>
  <c r="Z44" i="15" s="1"/>
  <c r="E44" i="15"/>
  <c r="D44" i="15"/>
  <c r="J43" i="15"/>
  <c r="Z43" i="15" s="1"/>
  <c r="E43" i="15"/>
  <c r="D43" i="15"/>
  <c r="J42" i="15"/>
  <c r="Z42" i="15" s="1"/>
  <c r="E42" i="15"/>
  <c r="D42" i="15"/>
  <c r="J41" i="15"/>
  <c r="Z41" i="15" s="1"/>
  <c r="E41" i="15"/>
  <c r="D41" i="15"/>
  <c r="J40" i="15"/>
  <c r="Z40" i="15" s="1"/>
  <c r="E40" i="15"/>
  <c r="D40" i="15"/>
  <c r="J39" i="15"/>
  <c r="Z39" i="15" s="1"/>
  <c r="E39" i="15"/>
  <c r="D39" i="15"/>
  <c r="J38" i="15"/>
  <c r="Z38" i="15" s="1"/>
  <c r="E38" i="15"/>
  <c r="D38" i="15"/>
  <c r="J37" i="15"/>
  <c r="Z37" i="15" s="1"/>
  <c r="E37" i="15"/>
  <c r="D37" i="15"/>
  <c r="J36" i="15"/>
  <c r="Z36" i="15" s="1"/>
  <c r="E36" i="15"/>
  <c r="D36" i="15"/>
  <c r="J35" i="15"/>
  <c r="Z35" i="15" s="1"/>
  <c r="E35" i="15"/>
  <c r="D35" i="15"/>
  <c r="J34" i="15"/>
  <c r="Z34" i="15" s="1"/>
  <c r="E34" i="15"/>
  <c r="D34" i="15"/>
  <c r="J33" i="15"/>
  <c r="Z33" i="15" s="1"/>
  <c r="E33" i="15"/>
  <c r="D33" i="15"/>
  <c r="J32" i="15"/>
  <c r="Z32" i="15" s="1"/>
  <c r="E32" i="15"/>
  <c r="D32" i="15"/>
  <c r="J31" i="15"/>
  <c r="Z31" i="15" s="1"/>
  <c r="E31" i="15"/>
  <c r="D31" i="15"/>
  <c r="J29" i="15"/>
  <c r="Z29" i="15" s="1"/>
  <c r="E29" i="15"/>
  <c r="D29" i="15"/>
  <c r="J28" i="15"/>
  <c r="Z28" i="15" s="1"/>
  <c r="E28" i="15"/>
  <c r="D28" i="15"/>
  <c r="J27" i="15"/>
  <c r="Z27" i="15" s="1"/>
  <c r="E27" i="15"/>
  <c r="D27" i="15"/>
  <c r="J26" i="15"/>
  <c r="Z26" i="15" s="1"/>
  <c r="E26" i="15"/>
  <c r="D26" i="15"/>
  <c r="J25" i="15"/>
  <c r="Z25" i="15" s="1"/>
  <c r="E25" i="15"/>
  <c r="D25" i="15"/>
  <c r="J24" i="15"/>
  <c r="Z24" i="15" s="1"/>
  <c r="E24" i="15"/>
  <c r="D24" i="15"/>
  <c r="J23" i="15"/>
  <c r="Z23" i="15" s="1"/>
  <c r="E23" i="15"/>
  <c r="D23" i="15"/>
  <c r="J22" i="15"/>
  <c r="Z22" i="15" s="1"/>
  <c r="E22" i="15"/>
  <c r="D22" i="15"/>
  <c r="J21" i="15"/>
  <c r="Z21" i="15" s="1"/>
  <c r="E21" i="15"/>
  <c r="D21" i="15"/>
  <c r="J20" i="15"/>
  <c r="Z20" i="15" s="1"/>
  <c r="E20" i="15"/>
  <c r="D20" i="15"/>
  <c r="J19" i="15"/>
  <c r="Z19" i="15" s="1"/>
  <c r="E19" i="15"/>
  <c r="D19" i="15"/>
  <c r="J18" i="15"/>
  <c r="Z18" i="15" s="1"/>
  <c r="E18" i="15"/>
  <c r="D18" i="15"/>
  <c r="J17" i="15"/>
  <c r="Z17" i="15" s="1"/>
  <c r="E17" i="15"/>
  <c r="D17" i="15"/>
  <c r="J16" i="15"/>
  <c r="Z16" i="15" s="1"/>
  <c r="E16" i="15"/>
  <c r="D16" i="15"/>
  <c r="J15" i="15"/>
  <c r="E15" i="15"/>
  <c r="D15" i="15"/>
  <c r="J14" i="15"/>
  <c r="Z14" i="15" s="1"/>
  <c r="E14" i="15"/>
  <c r="D14" i="15"/>
  <c r="J13" i="15"/>
  <c r="Z13" i="15" s="1"/>
  <c r="E13" i="15"/>
  <c r="D13" i="15"/>
  <c r="N334" i="15"/>
  <c r="M334" i="15"/>
  <c r="L334" i="15"/>
  <c r="F334" i="15"/>
  <c r="X324" i="15" l="1"/>
  <c r="Y324" i="15"/>
  <c r="AB324" i="15"/>
  <c r="X320" i="15"/>
  <c r="Y320" i="15"/>
  <c r="AB320" i="15"/>
  <c r="X233" i="15"/>
  <c r="Y233" i="15"/>
  <c r="R163" i="15"/>
  <c r="R333" i="15" s="1"/>
  <c r="X303" i="15"/>
  <c r="Y303" i="15"/>
  <c r="X34" i="15"/>
  <c r="Y34" i="15"/>
  <c r="AB34" i="15"/>
  <c r="X42" i="15"/>
  <c r="Y42" i="15"/>
  <c r="AB42" i="15"/>
  <c r="AB90" i="15"/>
  <c r="X90" i="15"/>
  <c r="Y90" i="15"/>
  <c r="X100" i="15"/>
  <c r="Y100" i="15"/>
  <c r="AB100" i="15"/>
  <c r="X108" i="15"/>
  <c r="Y108" i="15"/>
  <c r="AB108" i="15"/>
  <c r="X278" i="15"/>
  <c r="Y278" i="15"/>
  <c r="X310" i="15"/>
  <c r="Y310" i="15"/>
  <c r="AB310" i="15"/>
  <c r="X331" i="15"/>
  <c r="Y331" i="15"/>
  <c r="AB331" i="15"/>
  <c r="AB37" i="15"/>
  <c r="X37" i="15"/>
  <c r="Y37" i="15"/>
  <c r="AB53" i="15"/>
  <c r="X53" i="15"/>
  <c r="Y53" i="15"/>
  <c r="X135" i="15"/>
  <c r="Y135" i="15"/>
  <c r="AB135" i="15"/>
  <c r="Y139" i="15"/>
  <c r="X139" i="15"/>
  <c r="AB139" i="15"/>
  <c r="X199" i="15"/>
  <c r="Y199" i="15"/>
  <c r="AB199" i="15"/>
  <c r="X305" i="15"/>
  <c r="Y305" i="15"/>
  <c r="X56" i="15"/>
  <c r="Y56" i="15"/>
  <c r="AB56" i="15"/>
  <c r="Y96" i="15"/>
  <c r="X96" i="15"/>
  <c r="AB96" i="15"/>
  <c r="Y114" i="15"/>
  <c r="X114" i="15"/>
  <c r="AB114" i="15"/>
  <c r="Y130" i="15"/>
  <c r="X130" i="15"/>
  <c r="AB130" i="15"/>
  <c r="X145" i="15"/>
  <c r="Y145" i="15"/>
  <c r="AB145" i="15"/>
  <c r="X161" i="15"/>
  <c r="Y161" i="15"/>
  <c r="AB161" i="15"/>
  <c r="Y170" i="15"/>
  <c r="X170" i="15"/>
  <c r="AB170" i="15"/>
  <c r="Y245" i="15"/>
  <c r="X245" i="15"/>
  <c r="AB245" i="15"/>
  <c r="X300" i="15"/>
  <c r="Y300" i="15"/>
  <c r="X329" i="15"/>
  <c r="Y329" i="15"/>
  <c r="AB329" i="15"/>
  <c r="X18" i="15"/>
  <c r="AB18" i="15"/>
  <c r="Y18" i="15"/>
  <c r="X51" i="15"/>
  <c r="AB51" i="15"/>
  <c r="Y51" i="15"/>
  <c r="X67" i="15"/>
  <c r="Y67" i="15"/>
  <c r="AB67" i="15"/>
  <c r="X83" i="15"/>
  <c r="Y83" i="15"/>
  <c r="AB83" i="15"/>
  <c r="Y101" i="15"/>
  <c r="X101" i="15"/>
  <c r="AB101" i="15"/>
  <c r="Y109" i="15"/>
  <c r="X109" i="15"/>
  <c r="AB109" i="15"/>
  <c r="X117" i="15"/>
  <c r="Y117" i="15"/>
  <c r="AB117" i="15"/>
  <c r="Y125" i="15"/>
  <c r="X125" i="15"/>
  <c r="AB125" i="15"/>
  <c r="X133" i="15"/>
  <c r="Y133" i="15"/>
  <c r="AB133" i="15"/>
  <c r="X148" i="15"/>
  <c r="Y148" i="15"/>
  <c r="AB148" i="15"/>
  <c r="Y164" i="15"/>
  <c r="X164" i="15"/>
  <c r="AB164" i="15"/>
  <c r="Y173" i="15"/>
  <c r="X173" i="15"/>
  <c r="AB173" i="15"/>
  <c r="F186" i="15"/>
  <c r="D186" i="15" s="1"/>
  <c r="Y197" i="15"/>
  <c r="X197" i="15"/>
  <c r="AB197" i="15"/>
  <c r="Y205" i="15"/>
  <c r="X205" i="15"/>
  <c r="AB205" i="15"/>
  <c r="X213" i="15"/>
  <c r="Y213" i="15"/>
  <c r="AB213" i="15"/>
  <c r="N163" i="15"/>
  <c r="V163" i="15"/>
  <c r="V333" i="15" s="1"/>
  <c r="Y222" i="15"/>
  <c r="X222" i="15"/>
  <c r="AB222" i="15"/>
  <c r="X234" i="15"/>
  <c r="Y234" i="15"/>
  <c r="AB234" i="15"/>
  <c r="X262" i="15"/>
  <c r="Y262" i="15"/>
  <c r="AB262" i="15"/>
  <c r="I263" i="15"/>
  <c r="X268" i="15"/>
  <c r="Y268" i="15"/>
  <c r="X279" i="15"/>
  <c r="Y279" i="15"/>
  <c r="E284" i="15"/>
  <c r="X290" i="15"/>
  <c r="Y290" i="15"/>
  <c r="D311" i="15"/>
  <c r="X319" i="15"/>
  <c r="Y319" i="15"/>
  <c r="AB319" i="15"/>
  <c r="X332" i="15"/>
  <c r="Y332" i="15"/>
  <c r="AB332" i="15"/>
  <c r="X25" i="15"/>
  <c r="Y25" i="15"/>
  <c r="AB25" i="15"/>
  <c r="AB58" i="15"/>
  <c r="Y58" i="15"/>
  <c r="X58" i="15"/>
  <c r="AB82" i="15"/>
  <c r="X82" i="15"/>
  <c r="Y82" i="15"/>
  <c r="X116" i="15"/>
  <c r="Y116" i="15"/>
  <c r="AB116" i="15"/>
  <c r="X124" i="15"/>
  <c r="Y124" i="15"/>
  <c r="AB124" i="15"/>
  <c r="X132" i="15"/>
  <c r="Y132" i="15"/>
  <c r="AB132" i="15"/>
  <c r="Y147" i="15"/>
  <c r="X147" i="15"/>
  <c r="AB147" i="15"/>
  <c r="X172" i="15"/>
  <c r="Y172" i="15"/>
  <c r="AB172" i="15"/>
  <c r="X212" i="15"/>
  <c r="Y212" i="15"/>
  <c r="AB212" i="15"/>
  <c r="X221" i="15"/>
  <c r="Y221" i="15"/>
  <c r="AB221" i="15"/>
  <c r="X302" i="15"/>
  <c r="Y302" i="15"/>
  <c r="AB28" i="15"/>
  <c r="X28" i="15"/>
  <c r="Y28" i="15"/>
  <c r="Y61" i="15"/>
  <c r="AB61" i="15"/>
  <c r="X61" i="15"/>
  <c r="X103" i="15"/>
  <c r="Y103" i="15"/>
  <c r="AB103" i="15"/>
  <c r="X111" i="15"/>
  <c r="Y111" i="15"/>
  <c r="AB111" i="15"/>
  <c r="X119" i="15"/>
  <c r="Y119" i="15"/>
  <c r="AB119" i="15"/>
  <c r="Y166" i="15"/>
  <c r="X166" i="15"/>
  <c r="AB166" i="15"/>
  <c r="J179" i="15"/>
  <c r="Z179" i="15" s="1"/>
  <c r="Y183" i="15"/>
  <c r="X183" i="15"/>
  <c r="AB183" i="15"/>
  <c r="X187" i="15"/>
  <c r="Y187" i="15"/>
  <c r="AB187" i="15"/>
  <c r="X207" i="15"/>
  <c r="Y207" i="15"/>
  <c r="AB207" i="15"/>
  <c r="X281" i="15"/>
  <c r="Y281" i="15"/>
  <c r="X292" i="15"/>
  <c r="Y292" i="15"/>
  <c r="Y23" i="15"/>
  <c r="X23" i="15"/>
  <c r="AB23" i="15"/>
  <c r="Y40" i="15"/>
  <c r="X40" i="15"/>
  <c r="AB40" i="15"/>
  <c r="X88" i="15"/>
  <c r="Y88" i="15"/>
  <c r="AB88" i="15"/>
  <c r="D182" i="15"/>
  <c r="Y194" i="15"/>
  <c r="X194" i="15"/>
  <c r="AB194" i="15"/>
  <c r="X202" i="15"/>
  <c r="Y202" i="15"/>
  <c r="AB202" i="15"/>
  <c r="Y230" i="15"/>
  <c r="X230" i="15"/>
  <c r="AB230" i="15"/>
  <c r="Y287" i="15"/>
  <c r="X287" i="15"/>
  <c r="X43" i="15"/>
  <c r="AB43" i="15"/>
  <c r="Y43" i="15"/>
  <c r="X59" i="15"/>
  <c r="Y59" i="15"/>
  <c r="AB59" i="15"/>
  <c r="X91" i="15"/>
  <c r="Y91" i="15"/>
  <c r="AB91" i="15"/>
  <c r="D11" i="15"/>
  <c r="X13" i="15"/>
  <c r="Y13" i="15"/>
  <c r="AB13" i="15"/>
  <c r="Z137" i="15"/>
  <c r="Z15" i="15"/>
  <c r="AB21" i="15"/>
  <c r="Y21" i="15"/>
  <c r="X21" i="15"/>
  <c r="AB29" i="15"/>
  <c r="X29" i="15"/>
  <c r="Y29" i="15"/>
  <c r="X38" i="15"/>
  <c r="Y38" i="15"/>
  <c r="AB38" i="15"/>
  <c r="X46" i="15"/>
  <c r="AB46" i="15"/>
  <c r="Y46" i="15"/>
  <c r="X54" i="15"/>
  <c r="Y54" i="15"/>
  <c r="AB54" i="15"/>
  <c r="X62" i="15"/>
  <c r="Y62" i="15"/>
  <c r="AB62" i="15"/>
  <c r="X70" i="15"/>
  <c r="Y70" i="15"/>
  <c r="AB70" i="15"/>
  <c r="X78" i="15"/>
  <c r="Y78" i="15"/>
  <c r="AB78" i="15"/>
  <c r="X86" i="15"/>
  <c r="Y86" i="15"/>
  <c r="AB86" i="15"/>
  <c r="X94" i="15"/>
  <c r="Y94" i="15"/>
  <c r="AB94" i="15"/>
  <c r="H13" i="33"/>
  <c r="Z96" i="15"/>
  <c r="Y104" i="15"/>
  <c r="X104" i="15"/>
  <c r="AB104" i="15"/>
  <c r="X112" i="15"/>
  <c r="Y112" i="15"/>
  <c r="AB112" i="15"/>
  <c r="Y120" i="15"/>
  <c r="X120" i="15"/>
  <c r="AB120" i="15"/>
  <c r="X128" i="15"/>
  <c r="Y128" i="15"/>
  <c r="AB128" i="15"/>
  <c r="X136" i="15"/>
  <c r="Y136" i="15"/>
  <c r="AB136" i="15"/>
  <c r="X143" i="15"/>
  <c r="Y143" i="15"/>
  <c r="AB143" i="15"/>
  <c r="X151" i="15"/>
  <c r="Y151" i="15"/>
  <c r="AB151" i="15"/>
  <c r="Y167" i="15"/>
  <c r="X167" i="15"/>
  <c r="AB167" i="15"/>
  <c r="Y176" i="15"/>
  <c r="X176" i="15"/>
  <c r="AB176" i="15"/>
  <c r="X180" i="15"/>
  <c r="Y180" i="15"/>
  <c r="AB180" i="15"/>
  <c r="Y184" i="15"/>
  <c r="X184" i="15"/>
  <c r="AB184" i="15"/>
  <c r="G186" i="15"/>
  <c r="E186" i="15" s="1"/>
  <c r="X188" i="15"/>
  <c r="Y188" i="15"/>
  <c r="AB188" i="15"/>
  <c r="J189" i="15"/>
  <c r="Z189" i="15" s="1"/>
  <c r="Y200" i="15"/>
  <c r="X200" i="15"/>
  <c r="AB200" i="15"/>
  <c r="X208" i="15"/>
  <c r="Y208" i="15"/>
  <c r="AB208" i="15"/>
  <c r="X216" i="15"/>
  <c r="Y216" i="15"/>
  <c r="AB216" i="15"/>
  <c r="X225" i="15"/>
  <c r="Y225" i="15"/>
  <c r="AB225" i="15"/>
  <c r="E229" i="15"/>
  <c r="AB229" i="15" s="1"/>
  <c r="Y237" i="15"/>
  <c r="X237" i="15"/>
  <c r="AB237" i="15"/>
  <c r="X243" i="15"/>
  <c r="Y243" i="15"/>
  <c r="AB243" i="15"/>
  <c r="T13" i="33"/>
  <c r="Z245" i="15"/>
  <c r="Y252" i="15"/>
  <c r="X252" i="15"/>
  <c r="AB252" i="15"/>
  <c r="X257" i="15"/>
  <c r="Y257" i="15"/>
  <c r="AB257" i="15"/>
  <c r="J264" i="15"/>
  <c r="Z264" i="15" s="1"/>
  <c r="K263" i="15"/>
  <c r="X271" i="15"/>
  <c r="Y271" i="15"/>
  <c r="X282" i="15"/>
  <c r="Y282" i="15"/>
  <c r="X285" i="15"/>
  <c r="Y285" i="15"/>
  <c r="X293" i="15"/>
  <c r="Y293" i="15"/>
  <c r="X306" i="15"/>
  <c r="Y306" i="15"/>
  <c r="E311" i="15"/>
  <c r="X314" i="15"/>
  <c r="Y314" i="15"/>
  <c r="AB314" i="15"/>
  <c r="X323" i="15"/>
  <c r="Y323" i="15"/>
  <c r="AB323" i="15"/>
  <c r="J324" i="15"/>
  <c r="Z324" i="15" s="1"/>
  <c r="X327" i="15"/>
  <c r="Y327" i="15"/>
  <c r="AB327" i="15"/>
  <c r="X50" i="15"/>
  <c r="Y50" i="15"/>
  <c r="AB50" i="15"/>
  <c r="AB66" i="15"/>
  <c r="Y66" i="15"/>
  <c r="X66" i="15"/>
  <c r="I163" i="15"/>
  <c r="I333" i="15" s="1"/>
  <c r="X229" i="15"/>
  <c r="Y229" i="15"/>
  <c r="X232" i="15"/>
  <c r="Y232" i="15"/>
  <c r="AB232" i="15"/>
  <c r="X240" i="15"/>
  <c r="Y240" i="15"/>
  <c r="AB240" i="15"/>
  <c r="X261" i="15"/>
  <c r="Y261" i="15"/>
  <c r="AB261" i="15"/>
  <c r="X267" i="15"/>
  <c r="Y267" i="15"/>
  <c r="X289" i="15"/>
  <c r="Y289" i="15"/>
  <c r="X297" i="15"/>
  <c r="Y297" i="15"/>
  <c r="Y69" i="15"/>
  <c r="AB69" i="15"/>
  <c r="X69" i="15"/>
  <c r="Y77" i="15"/>
  <c r="AB77" i="15"/>
  <c r="X77" i="15"/>
  <c r="X236" i="15"/>
  <c r="Y236" i="15"/>
  <c r="AB236" i="15"/>
  <c r="X248" i="15"/>
  <c r="Y248" i="15"/>
  <c r="AB248" i="15"/>
  <c r="X270" i="15"/>
  <c r="Y270" i="15"/>
  <c r="X313" i="15"/>
  <c r="Y313" i="15"/>
  <c r="AB313" i="15"/>
  <c r="Y326" i="15"/>
  <c r="X326" i="15"/>
  <c r="AB326" i="15"/>
  <c r="Y48" i="15"/>
  <c r="X48" i="15"/>
  <c r="AB48" i="15"/>
  <c r="X72" i="15"/>
  <c r="Y72" i="15"/>
  <c r="AB72" i="15"/>
  <c r="Y106" i="15"/>
  <c r="X106" i="15"/>
  <c r="AB106" i="15"/>
  <c r="Y122" i="15"/>
  <c r="X122" i="15"/>
  <c r="AB122" i="15"/>
  <c r="X153" i="15"/>
  <c r="Y153" i="15"/>
  <c r="AB153" i="15"/>
  <c r="W333" i="15"/>
  <c r="X75" i="15"/>
  <c r="Y75" i="15"/>
  <c r="AB75" i="15"/>
  <c r="Y16" i="15"/>
  <c r="AB16" i="15"/>
  <c r="X16" i="15"/>
  <c r="Y24" i="15"/>
  <c r="AB24" i="15"/>
  <c r="X24" i="15"/>
  <c r="Y33" i="15"/>
  <c r="AB33" i="15"/>
  <c r="X33" i="15"/>
  <c r="Y41" i="15"/>
  <c r="AB41" i="15"/>
  <c r="X41" i="15"/>
  <c r="Y49" i="15"/>
  <c r="AB49" i="15"/>
  <c r="X49" i="15"/>
  <c r="AB57" i="15"/>
  <c r="X57" i="15"/>
  <c r="Y57" i="15"/>
  <c r="AB65" i="15"/>
  <c r="X65" i="15"/>
  <c r="Y65" i="15"/>
  <c r="X73" i="15"/>
  <c r="AB73" i="15"/>
  <c r="Y73" i="15"/>
  <c r="AB81" i="15"/>
  <c r="X81" i="15"/>
  <c r="Y81" i="15"/>
  <c r="AB89" i="15"/>
  <c r="X89" i="15"/>
  <c r="Y89" i="15"/>
  <c r="Y99" i="15"/>
  <c r="X99" i="15"/>
  <c r="AB99" i="15"/>
  <c r="Y107" i="15"/>
  <c r="X107" i="15"/>
  <c r="AB107" i="15"/>
  <c r="Y115" i="15"/>
  <c r="X115" i="15"/>
  <c r="AB115" i="15"/>
  <c r="Y123" i="15"/>
  <c r="X123" i="15"/>
  <c r="AB123" i="15"/>
  <c r="Y131" i="15"/>
  <c r="X131" i="15"/>
  <c r="AB131" i="15"/>
  <c r="Y146" i="15"/>
  <c r="X146" i="15"/>
  <c r="AB146" i="15"/>
  <c r="Y154" i="15"/>
  <c r="X154" i="15"/>
  <c r="AB154" i="15"/>
  <c r="X162" i="15"/>
  <c r="Y162" i="15"/>
  <c r="AB162" i="15"/>
  <c r="X171" i="15"/>
  <c r="Y171" i="15"/>
  <c r="AB171" i="15"/>
  <c r="D179" i="15"/>
  <c r="E182" i="15"/>
  <c r="X192" i="15"/>
  <c r="Y192" i="15"/>
  <c r="AB192" i="15"/>
  <c r="X195" i="15"/>
  <c r="Y195" i="15"/>
  <c r="AB195" i="15"/>
  <c r="X203" i="15"/>
  <c r="Y203" i="15"/>
  <c r="AB203" i="15"/>
  <c r="X211" i="15"/>
  <c r="Y211" i="15"/>
  <c r="AB211" i="15"/>
  <c r="X219" i="15"/>
  <c r="Y219" i="15"/>
  <c r="AB219" i="15"/>
  <c r="X228" i="15"/>
  <c r="Y228" i="15"/>
  <c r="AB228" i="15"/>
  <c r="J229" i="15"/>
  <c r="Z229" i="15" s="1"/>
  <c r="X231" i="15"/>
  <c r="Y231" i="15"/>
  <c r="AB231" i="15"/>
  <c r="E233" i="15"/>
  <c r="AB233" i="15" s="1"/>
  <c r="D251" i="15"/>
  <c r="X260" i="15"/>
  <c r="Y260" i="15"/>
  <c r="AB260" i="15"/>
  <c r="L263" i="15"/>
  <c r="X266" i="15"/>
  <c r="Y266" i="15"/>
  <c r="D274" i="15"/>
  <c r="X277" i="15"/>
  <c r="Y277" i="15"/>
  <c r="X288" i="15"/>
  <c r="Y288" i="15"/>
  <c r="X296" i="15"/>
  <c r="Y296" i="15"/>
  <c r="X301" i="15"/>
  <c r="Y301" i="15"/>
  <c r="E303" i="15"/>
  <c r="X309" i="15"/>
  <c r="Y309" i="15"/>
  <c r="AB309" i="15"/>
  <c r="X317" i="15"/>
  <c r="Y317" i="15"/>
  <c r="AB317" i="15"/>
  <c r="X330" i="15"/>
  <c r="Y330" i="15"/>
  <c r="AB330" i="15"/>
  <c r="AB74" i="15"/>
  <c r="X74" i="15"/>
  <c r="Y74" i="15"/>
  <c r="Y98" i="15"/>
  <c r="X98" i="15"/>
  <c r="AB98" i="15"/>
  <c r="X189" i="15"/>
  <c r="Y189" i="15"/>
  <c r="AB189" i="15"/>
  <c r="R13" i="33"/>
  <c r="Z198" i="15"/>
  <c r="Y256" i="15"/>
  <c r="X256" i="15"/>
  <c r="AB256" i="15"/>
  <c r="Y318" i="15"/>
  <c r="X318" i="15"/>
  <c r="AB318" i="15"/>
  <c r="AB45" i="15"/>
  <c r="X45" i="15"/>
  <c r="Y45" i="15"/>
  <c r="AB93" i="15"/>
  <c r="X93" i="15"/>
  <c r="Y93" i="15"/>
  <c r="X127" i="15"/>
  <c r="Y127" i="15"/>
  <c r="AB127" i="15"/>
  <c r="X150" i="15"/>
  <c r="Y150" i="15"/>
  <c r="AB150" i="15"/>
  <c r="S163" i="15"/>
  <c r="S333" i="15" s="1"/>
  <c r="M163" i="15"/>
  <c r="X224" i="15"/>
  <c r="Y224" i="15"/>
  <c r="AB224" i="15"/>
  <c r="J233" i="15"/>
  <c r="Z233" i="15" s="1"/>
  <c r="E264" i="15"/>
  <c r="G263" i="15"/>
  <c r="X322" i="15"/>
  <c r="Y322" i="15"/>
  <c r="AB322" i="15"/>
  <c r="Y15" i="15"/>
  <c r="X15" i="15"/>
  <c r="AB15" i="15"/>
  <c r="Y32" i="15"/>
  <c r="X32" i="15"/>
  <c r="AB32" i="15"/>
  <c r="Y227" i="15"/>
  <c r="X227" i="15"/>
  <c r="AB227" i="15"/>
  <c r="X241" i="15"/>
  <c r="Y241" i="15"/>
  <c r="AB241" i="15"/>
  <c r="X259" i="15"/>
  <c r="Y259" i="15"/>
  <c r="AB259" i="15"/>
  <c r="Y265" i="15"/>
  <c r="X265" i="15"/>
  <c r="Y273" i="15"/>
  <c r="X273" i="15"/>
  <c r="Y276" i="15"/>
  <c r="X276" i="15"/>
  <c r="X295" i="15"/>
  <c r="Y295" i="15"/>
  <c r="X308" i="15"/>
  <c r="Y308" i="15"/>
  <c r="AB308" i="15"/>
  <c r="X316" i="15"/>
  <c r="Y316" i="15"/>
  <c r="AB316" i="15"/>
  <c r="E11" i="15"/>
  <c r="X36" i="15"/>
  <c r="Y36" i="15"/>
  <c r="AB36" i="15"/>
  <c r="X44" i="15"/>
  <c r="Y44" i="15"/>
  <c r="AB44" i="15"/>
  <c r="X52" i="15"/>
  <c r="Y52" i="15"/>
  <c r="AB52" i="15"/>
  <c r="Y60" i="15"/>
  <c r="AB60" i="15"/>
  <c r="X60" i="15"/>
  <c r="Y68" i="15"/>
  <c r="AB68" i="15"/>
  <c r="X68" i="15"/>
  <c r="AB76" i="15"/>
  <c r="Y76" i="15"/>
  <c r="X76" i="15"/>
  <c r="AB84" i="15"/>
  <c r="Y84" i="15"/>
  <c r="X84" i="15"/>
  <c r="AB92" i="15"/>
  <c r="X92" i="15"/>
  <c r="Y92" i="15"/>
  <c r="X102" i="15"/>
  <c r="Y102" i="15"/>
  <c r="AB102" i="15"/>
  <c r="X110" i="15"/>
  <c r="Y110" i="15"/>
  <c r="AB110" i="15"/>
  <c r="X118" i="15"/>
  <c r="Y118" i="15"/>
  <c r="AB118" i="15"/>
  <c r="X126" i="15"/>
  <c r="Y126" i="15"/>
  <c r="AB126" i="15"/>
  <c r="X134" i="15"/>
  <c r="Y134" i="15"/>
  <c r="AB134" i="15"/>
  <c r="Y138" i="15"/>
  <c r="X138" i="15"/>
  <c r="AB138" i="15"/>
  <c r="X141" i="15"/>
  <c r="Y141" i="15"/>
  <c r="AB141" i="15"/>
  <c r="X149" i="15"/>
  <c r="Y149" i="15"/>
  <c r="AB149" i="15"/>
  <c r="X165" i="15"/>
  <c r="Y165" i="15"/>
  <c r="AB165" i="15"/>
  <c r="X174" i="15"/>
  <c r="Y174" i="15"/>
  <c r="AB174" i="15"/>
  <c r="J182" i="15"/>
  <c r="Z182" i="15" s="1"/>
  <c r="Y198" i="15"/>
  <c r="X198" i="15"/>
  <c r="AB198" i="15"/>
  <c r="Y206" i="15"/>
  <c r="X206" i="15"/>
  <c r="AB206" i="15"/>
  <c r="Y214" i="15"/>
  <c r="X214" i="15"/>
  <c r="AB214" i="15"/>
  <c r="Q163" i="15"/>
  <c r="Q333" i="15" s="1"/>
  <c r="X223" i="15"/>
  <c r="Y223" i="15"/>
  <c r="AB223" i="15"/>
  <c r="L163" i="15"/>
  <c r="L333" i="15" s="1"/>
  <c r="T163" i="15"/>
  <c r="T335" i="15" s="1"/>
  <c r="X235" i="15"/>
  <c r="Y235" i="15"/>
  <c r="AB235" i="15"/>
  <c r="Y239" i="15"/>
  <c r="X239" i="15"/>
  <c r="AB239" i="15"/>
  <c r="S13" i="33"/>
  <c r="Z243" i="15"/>
  <c r="Y247" i="15"/>
  <c r="X247" i="15"/>
  <c r="AB247" i="15"/>
  <c r="Y253" i="15"/>
  <c r="X253" i="15"/>
  <c r="AB253" i="15"/>
  <c r="M263" i="15"/>
  <c r="X269" i="15"/>
  <c r="Y269" i="15"/>
  <c r="E274" i="15"/>
  <c r="X280" i="15"/>
  <c r="Y280" i="15"/>
  <c r="J284" i="15"/>
  <c r="Z284" i="15" s="1"/>
  <c r="X291" i="15"/>
  <c r="Y291" i="15"/>
  <c r="D298" i="15"/>
  <c r="X304" i="15"/>
  <c r="Y304" i="15"/>
  <c r="X312" i="15"/>
  <c r="Y312" i="15"/>
  <c r="AB312" i="15"/>
  <c r="X321" i="15"/>
  <c r="Y321" i="15"/>
  <c r="AB321" i="15"/>
  <c r="X325" i="15"/>
  <c r="Y325" i="15"/>
  <c r="AB325" i="15"/>
  <c r="E335" i="15"/>
  <c r="D337" i="15"/>
  <c r="X17" i="15"/>
  <c r="Y17" i="15"/>
  <c r="AB17" i="15"/>
  <c r="X204" i="15"/>
  <c r="Y204" i="15"/>
  <c r="AB204" i="15"/>
  <c r="D264" i="15"/>
  <c r="F263" i="15"/>
  <c r="U335" i="15"/>
  <c r="AB20" i="15"/>
  <c r="X20" i="15"/>
  <c r="Y20" i="15"/>
  <c r="Y85" i="15"/>
  <c r="AB85" i="15"/>
  <c r="X85" i="15"/>
  <c r="X142" i="15"/>
  <c r="Y142" i="15"/>
  <c r="AB142" i="15"/>
  <c r="Y175" i="15"/>
  <c r="X175" i="15"/>
  <c r="AB175" i="15"/>
  <c r="X215" i="15"/>
  <c r="Y215" i="15"/>
  <c r="AB215" i="15"/>
  <c r="X64" i="15"/>
  <c r="Y64" i="15"/>
  <c r="AB64" i="15"/>
  <c r="X80" i="15"/>
  <c r="Y80" i="15"/>
  <c r="AB80" i="15"/>
  <c r="Y178" i="15"/>
  <c r="X178" i="15"/>
  <c r="AB178" i="15"/>
  <c r="X191" i="15"/>
  <c r="Y191" i="15"/>
  <c r="AB191" i="15"/>
  <c r="X210" i="15"/>
  <c r="Y210" i="15"/>
  <c r="AB210" i="15"/>
  <c r="D284" i="15"/>
  <c r="X26" i="15"/>
  <c r="AB26" i="15"/>
  <c r="Y26" i="15"/>
  <c r="AB35" i="15"/>
  <c r="X35" i="15"/>
  <c r="Y35" i="15"/>
  <c r="X19" i="15"/>
  <c r="Y19" i="15"/>
  <c r="AB19" i="15"/>
  <c r="X27" i="15"/>
  <c r="Y27" i="15"/>
  <c r="AB27" i="15"/>
  <c r="X14" i="15"/>
  <c r="Y14" i="15"/>
  <c r="AB14" i="15"/>
  <c r="X22" i="15"/>
  <c r="Y22" i="15"/>
  <c r="AB22" i="15"/>
  <c r="X31" i="15"/>
  <c r="Y31" i="15"/>
  <c r="AB31" i="15"/>
  <c r="X39" i="15"/>
  <c r="Y39" i="15"/>
  <c r="AB39" i="15"/>
  <c r="X47" i="15"/>
  <c r="Y47" i="15"/>
  <c r="AB47" i="15"/>
  <c r="X55" i="15"/>
  <c r="AB55" i="15"/>
  <c r="Y55" i="15"/>
  <c r="X63" i="15"/>
  <c r="Y63" i="15"/>
  <c r="AB63" i="15"/>
  <c r="X71" i="15"/>
  <c r="Y71" i="15"/>
  <c r="AB71" i="15"/>
  <c r="X79" i="15"/>
  <c r="Y79" i="15"/>
  <c r="AB79" i="15"/>
  <c r="X87" i="15"/>
  <c r="AB87" i="15"/>
  <c r="Y87" i="15"/>
  <c r="Y95" i="15"/>
  <c r="X95" i="15"/>
  <c r="AB95" i="15"/>
  <c r="X105" i="15"/>
  <c r="Y105" i="15"/>
  <c r="AB105" i="15"/>
  <c r="X113" i="15"/>
  <c r="Y113" i="15"/>
  <c r="AB113" i="15"/>
  <c r="X121" i="15"/>
  <c r="Y121" i="15"/>
  <c r="AB121" i="15"/>
  <c r="X129" i="15"/>
  <c r="Y129" i="15"/>
  <c r="AB129" i="15"/>
  <c r="X140" i="15"/>
  <c r="Y140" i="15"/>
  <c r="AB140" i="15"/>
  <c r="Y144" i="15"/>
  <c r="X144" i="15"/>
  <c r="AB144" i="15"/>
  <c r="Y152" i="15"/>
  <c r="X152" i="15"/>
  <c r="AB152" i="15"/>
  <c r="X160" i="15"/>
  <c r="Y160" i="15"/>
  <c r="AB160" i="15"/>
  <c r="X168" i="15"/>
  <c r="Y168" i="15"/>
  <c r="AB168" i="15"/>
  <c r="X177" i="15"/>
  <c r="Y177" i="15"/>
  <c r="AB177" i="15"/>
  <c r="H163" i="15"/>
  <c r="H333" i="15" s="1"/>
  <c r="Y181" i="15"/>
  <c r="X181" i="15"/>
  <c r="AB181" i="15"/>
  <c r="X185" i="15"/>
  <c r="Y185" i="15"/>
  <c r="AB185" i="15"/>
  <c r="J186" i="15"/>
  <c r="Z186" i="15" s="1"/>
  <c r="X190" i="15"/>
  <c r="Y190" i="15"/>
  <c r="AB190" i="15"/>
  <c r="X201" i="15"/>
  <c r="Y201" i="15"/>
  <c r="AB201" i="15"/>
  <c r="X209" i="15"/>
  <c r="Y209" i="15"/>
  <c r="AB209" i="15"/>
  <c r="X226" i="15"/>
  <c r="Y226" i="15"/>
  <c r="AB226" i="15"/>
  <c r="Z242" i="15"/>
  <c r="X244" i="15"/>
  <c r="Y244" i="15"/>
  <c r="AB244" i="15"/>
  <c r="X258" i="15"/>
  <c r="Y258" i="15"/>
  <c r="AB258" i="15"/>
  <c r="N263" i="15"/>
  <c r="E263" i="15" s="1"/>
  <c r="X272" i="15"/>
  <c r="Y272" i="15"/>
  <c r="X275" i="15"/>
  <c r="Y275" i="15"/>
  <c r="Y283" i="15"/>
  <c r="X283" i="15"/>
  <c r="Y286" i="15"/>
  <c r="X286" i="15"/>
  <c r="X294" i="15"/>
  <c r="Y294" i="15"/>
  <c r="Y299" i="15"/>
  <c r="X299" i="15"/>
  <c r="Y307" i="15"/>
  <c r="X307" i="15"/>
  <c r="AB307" i="15"/>
  <c r="X315" i="15"/>
  <c r="Y315" i="15"/>
  <c r="AB315" i="15"/>
  <c r="X328" i="15"/>
  <c r="Y328" i="15"/>
  <c r="AB328" i="15"/>
  <c r="D335" i="15"/>
  <c r="D336" i="15"/>
  <c r="E337" i="15"/>
  <c r="X155" i="15"/>
  <c r="Y155" i="15"/>
  <c r="AB155" i="15"/>
  <c r="Y196" i="15"/>
  <c r="X196" i="15"/>
  <c r="AB196" i="15"/>
  <c r="D8" i="30"/>
  <c r="D15" i="30" s="1"/>
  <c r="K334" i="15"/>
  <c r="J11" i="15"/>
  <c r="Z11" i="15" s="1"/>
  <c r="O333" i="15"/>
  <c r="S334" i="15"/>
  <c r="H334" i="15"/>
  <c r="D334" i="15" s="1"/>
  <c r="P334" i="15"/>
  <c r="U333" i="15"/>
  <c r="I334" i="15"/>
  <c r="Q334" i="15"/>
  <c r="G334" i="15"/>
  <c r="O334" i="15"/>
  <c r="R334" i="15"/>
  <c r="M333" i="15" l="1"/>
  <c r="T333" i="15"/>
  <c r="Y335" i="15"/>
  <c r="X335" i="15"/>
  <c r="AB335" i="15"/>
  <c r="X137" i="15"/>
  <c r="Y137" i="15"/>
  <c r="AB137" i="15"/>
  <c r="X182" i="15"/>
  <c r="Y182" i="15"/>
  <c r="AB182" i="15"/>
  <c r="Y284" i="15"/>
  <c r="X284" i="15"/>
  <c r="X336" i="15"/>
  <c r="Y336" i="15"/>
  <c r="AB336" i="15"/>
  <c r="X337" i="15"/>
  <c r="Y337" i="15"/>
  <c r="AB337" i="15"/>
  <c r="N333" i="15"/>
  <c r="X311" i="15"/>
  <c r="Y311" i="15"/>
  <c r="AB311" i="15"/>
  <c r="D263" i="15"/>
  <c r="Y264" i="15"/>
  <c r="X264" i="15"/>
  <c r="X334" i="15"/>
  <c r="Y334" i="15"/>
  <c r="X251" i="15"/>
  <c r="Y251" i="15"/>
  <c r="AB251" i="15"/>
  <c r="J263" i="15"/>
  <c r="Z263" i="15" s="1"/>
  <c r="AB11" i="15"/>
  <c r="Y11" i="15"/>
  <c r="X11" i="15"/>
  <c r="Y186" i="15"/>
  <c r="X186" i="15"/>
  <c r="AB186" i="15"/>
  <c r="E334" i="15"/>
  <c r="AB334" i="15" s="1"/>
  <c r="Y298" i="15"/>
  <c r="X298" i="15"/>
  <c r="X274" i="15"/>
  <c r="Y274" i="15"/>
  <c r="X179" i="15"/>
  <c r="Y179" i="15"/>
  <c r="AB179" i="15"/>
  <c r="J334" i="15"/>
  <c r="Z334" i="15" s="1"/>
  <c r="Y263" i="15" l="1"/>
  <c r="AB263" i="15"/>
  <c r="X263" i="15"/>
  <c r="D169" i="15"/>
  <c r="J169" i="15"/>
  <c r="E169" i="15"/>
  <c r="Z169" i="15" l="1"/>
  <c r="X169" i="15"/>
  <c r="Y169" i="15"/>
  <c r="AB169" i="15"/>
  <c r="K193" i="15"/>
  <c r="G193" i="15" l="1"/>
  <c r="E220" i="15"/>
  <c r="E246" i="15"/>
  <c r="D220" i="15"/>
  <c r="F193" i="15"/>
  <c r="D193" i="15" s="1"/>
  <c r="J220" i="15"/>
  <c r="D246" i="15"/>
  <c r="Z220" i="15" l="1"/>
  <c r="J217" i="15"/>
  <c r="Z217" i="15" s="1"/>
  <c r="AB220" i="15"/>
  <c r="X220" i="15"/>
  <c r="Y220" i="15"/>
  <c r="X246" i="15"/>
  <c r="Y246" i="15"/>
  <c r="AB246" i="15"/>
  <c r="D217" i="15"/>
  <c r="J193" i="15"/>
  <c r="K163" i="15"/>
  <c r="E193" i="15"/>
  <c r="E217" i="15"/>
  <c r="AB217" i="15" l="1"/>
  <c r="X217" i="15"/>
  <c r="Y217" i="15"/>
  <c r="X242" i="15"/>
  <c r="Y242" i="15"/>
  <c r="Z193" i="15"/>
  <c r="AB242" i="15"/>
  <c r="X193" i="15"/>
  <c r="Y193" i="15"/>
  <c r="AB193" i="15"/>
  <c r="F163" i="15"/>
  <c r="D163" i="15" s="1"/>
  <c r="J163" i="15"/>
  <c r="K333" i="15"/>
  <c r="J333" i="15" s="1"/>
  <c r="Z333" i="15" s="1"/>
  <c r="G163" i="15"/>
  <c r="Y163" i="15" l="1"/>
  <c r="X163" i="15"/>
  <c r="Z163" i="15"/>
  <c r="F333" i="15"/>
  <c r="D333" i="15" s="1"/>
  <c r="E163" i="15"/>
  <c r="AB163" i="15" s="1"/>
  <c r="G333" i="15"/>
  <c r="E333" i="15" s="1"/>
  <c r="X333" i="15" l="1"/>
  <c r="Y333" i="15"/>
  <c r="AB333" i="15"/>
  <c r="S9" i="11"/>
  <c r="E69" i="4" l="1"/>
  <c r="D69" i="4"/>
  <c r="J168" i="4" l="1"/>
  <c r="J92" i="4"/>
  <c r="J39" i="4"/>
  <c r="J24" i="4"/>
  <c r="J23" i="4"/>
  <c r="J22" i="4"/>
  <c r="J140" i="4" l="1"/>
  <c r="J112" i="4" l="1"/>
  <c r="E21" i="38" l="1"/>
  <c r="E20" i="38"/>
  <c r="E19" i="38"/>
  <c r="E18" i="38"/>
  <c r="E17" i="38"/>
  <c r="E16" i="38"/>
  <c r="E15" i="38"/>
  <c r="E14" i="38"/>
  <c r="E13" i="38"/>
  <c r="E12" i="38"/>
  <c r="E11" i="38"/>
  <c r="E10" i="38"/>
  <c r="K178" i="4" l="1"/>
  <c r="K98" i="4"/>
  <c r="J207" i="4" l="1"/>
  <c r="J204" i="4"/>
  <c r="J203" i="4"/>
  <c r="J201" i="4"/>
  <c r="J202" i="4"/>
  <c r="J197" i="4"/>
  <c r="J192" i="4"/>
  <c r="J191" i="4"/>
  <c r="J180" i="4"/>
  <c r="J178" i="4"/>
  <c r="J177" i="4"/>
  <c r="J176" i="4"/>
  <c r="J175" i="4"/>
  <c r="J172" i="4"/>
  <c r="J170" i="4"/>
  <c r="J165" i="4"/>
  <c r="J164" i="4"/>
  <c r="J162" i="4"/>
  <c r="J160" i="4"/>
  <c r="J159" i="4"/>
  <c r="J157" i="4"/>
  <c r="J156" i="4"/>
  <c r="J153" i="4"/>
  <c r="J150" i="4"/>
  <c r="J149" i="4"/>
  <c r="J148" i="4"/>
  <c r="J146" i="4"/>
  <c r="J144" i="4"/>
  <c r="J143" i="4"/>
  <c r="J142" i="4"/>
  <c r="J137" i="4"/>
  <c r="J132" i="4"/>
  <c r="J122" i="4"/>
  <c r="J121" i="4"/>
  <c r="J120" i="4"/>
  <c r="J109" i="4"/>
  <c r="J98" i="4"/>
  <c r="J91" i="4"/>
  <c r="J88" i="4"/>
  <c r="J87" i="4"/>
  <c r="J86" i="4"/>
  <c r="J85" i="4"/>
  <c r="J78" i="4"/>
  <c r="J77" i="4"/>
  <c r="J74" i="4"/>
  <c r="J73" i="4"/>
  <c r="J41" i="4"/>
  <c r="J38" i="4"/>
  <c r="J36" i="4"/>
  <c r="J35" i="4"/>
  <c r="J30" i="4"/>
  <c r="J21" i="4"/>
  <c r="J19" i="4"/>
  <c r="J16" i="4"/>
  <c r="J15" i="4"/>
  <c r="J11" i="4"/>
  <c r="J10" i="4"/>
  <c r="J9" i="4"/>
  <c r="AE12" i="33"/>
  <c r="AE11" i="33"/>
  <c r="AE10" i="33"/>
  <c r="V14" i="33"/>
  <c r="J14" i="33"/>
  <c r="E12" i="35"/>
  <c r="E11" i="35"/>
  <c r="E8" i="35"/>
  <c r="E17" i="12" l="1"/>
  <c r="D17" i="12"/>
  <c r="M11" i="11"/>
  <c r="M10" i="11"/>
  <c r="J96" i="4" l="1"/>
  <c r="J93" i="4"/>
  <c r="J97" i="4"/>
  <c r="E19" i="41" l="1"/>
  <c r="E20" i="41"/>
  <c r="D19" i="41"/>
  <c r="D20" i="41"/>
  <c r="E21" i="39"/>
  <c r="E22" i="39"/>
  <c r="D21" i="39"/>
  <c r="D22" i="39"/>
  <c r="E21" i="34"/>
  <c r="E22" i="34"/>
  <c r="D21" i="34"/>
  <c r="D22" i="34"/>
  <c r="E8" i="30" l="1"/>
  <c r="E15" i="30" s="1"/>
  <c r="F8" i="30"/>
  <c r="F15" i="30" s="1"/>
  <c r="E7" i="52" l="1"/>
  <c r="F7" i="52"/>
  <c r="D7" i="52"/>
  <c r="E8" i="31"/>
  <c r="F8" i="31"/>
  <c r="D8" i="31"/>
  <c r="J171" i="4"/>
  <c r="E8" i="42"/>
  <c r="F8" i="42"/>
  <c r="D8" i="42"/>
  <c r="P11" i="11" l="1"/>
  <c r="L11" i="11"/>
  <c r="F11" i="11"/>
  <c r="P10" i="11"/>
  <c r="L10" i="11"/>
  <c r="L9" i="11" s="1"/>
  <c r="R9" i="11"/>
  <c r="Q9" i="11"/>
  <c r="M9" i="11"/>
  <c r="K9" i="11"/>
  <c r="J9" i="11"/>
  <c r="I9" i="11"/>
  <c r="H9" i="11"/>
  <c r="G9" i="11"/>
  <c r="E112" i="4"/>
  <c r="F112" i="4"/>
  <c r="G112" i="4"/>
  <c r="H112" i="4"/>
  <c r="I112" i="4"/>
  <c r="D112" i="4"/>
  <c r="P9" i="11" l="1"/>
  <c r="E11" i="11"/>
  <c r="F10" i="11"/>
  <c r="F9" i="11" l="1"/>
  <c r="E10" i="11"/>
  <c r="E9" i="11" s="1"/>
  <c r="J134" i="4" l="1"/>
  <c r="J45" i="4"/>
  <c r="J43" i="4"/>
  <c r="J40" i="4"/>
  <c r="D10" i="33"/>
  <c r="E7" i="45" l="1"/>
  <c r="F7" i="45"/>
  <c r="D7" i="45"/>
  <c r="F15" i="44" l="1"/>
  <c r="E15" i="44"/>
  <c r="D15" i="44"/>
  <c r="F15" i="43"/>
  <c r="E15" i="43"/>
  <c r="D15" i="43"/>
  <c r="F15" i="42"/>
  <c r="E15" i="42"/>
  <c r="D15" i="42"/>
  <c r="J20" i="41" l="1"/>
  <c r="J19" i="41"/>
  <c r="J18" i="41"/>
  <c r="E18" i="41"/>
  <c r="D18" i="41"/>
  <c r="O17" i="41"/>
  <c r="N17" i="41"/>
  <c r="M17" i="41"/>
  <c r="L17" i="41"/>
  <c r="K17" i="41"/>
  <c r="I17" i="41"/>
  <c r="H17" i="41"/>
  <c r="G17" i="41"/>
  <c r="F17" i="41"/>
  <c r="D17" i="41"/>
  <c r="J16" i="41"/>
  <c r="E16" i="41"/>
  <c r="D16" i="41"/>
  <c r="J15" i="41"/>
  <c r="E15" i="41"/>
  <c r="D15" i="41"/>
  <c r="J14" i="41"/>
  <c r="E14" i="41"/>
  <c r="D14" i="41"/>
  <c r="J13" i="41"/>
  <c r="E13" i="41"/>
  <c r="D13" i="41"/>
  <c r="J12" i="41"/>
  <c r="E12" i="41"/>
  <c r="D12" i="41"/>
  <c r="J11" i="41"/>
  <c r="E11" i="41"/>
  <c r="D11" i="41"/>
  <c r="J10" i="41"/>
  <c r="E10" i="41"/>
  <c r="D10" i="41"/>
  <c r="L22" i="39"/>
  <c r="L21" i="39"/>
  <c r="L20" i="39"/>
  <c r="E20" i="39"/>
  <c r="D20" i="39"/>
  <c r="L19" i="39"/>
  <c r="E19" i="39"/>
  <c r="D19" i="39"/>
  <c r="L18" i="39"/>
  <c r="E18" i="39"/>
  <c r="D18" i="39"/>
  <c r="L17" i="39"/>
  <c r="E17" i="39"/>
  <c r="D17" i="39"/>
  <c r="L16" i="39"/>
  <c r="E16" i="39"/>
  <c r="D16" i="39"/>
  <c r="L15" i="39"/>
  <c r="L10" i="39" s="1"/>
  <c r="E15" i="39"/>
  <c r="D15" i="39"/>
  <c r="L14" i="39"/>
  <c r="E14" i="39"/>
  <c r="D14" i="39"/>
  <c r="L13" i="39"/>
  <c r="E13" i="39"/>
  <c r="D13" i="39"/>
  <c r="L12" i="39"/>
  <c r="E12" i="39"/>
  <c r="D12" i="39"/>
  <c r="L11" i="39"/>
  <c r="E11" i="39"/>
  <c r="E10" i="39" s="1"/>
  <c r="D11" i="39"/>
  <c r="D10" i="39" s="1"/>
  <c r="O10" i="39"/>
  <c r="N10" i="39"/>
  <c r="M10" i="39"/>
  <c r="K10" i="39"/>
  <c r="J10" i="39"/>
  <c r="I10" i="39"/>
  <c r="H10" i="39"/>
  <c r="G10" i="39"/>
  <c r="F10" i="39"/>
  <c r="E21" i="37"/>
  <c r="E20" i="37"/>
  <c r="E19" i="37"/>
  <c r="E18" i="37"/>
  <c r="E17" i="37"/>
  <c r="E16" i="37"/>
  <c r="E15" i="37"/>
  <c r="E14" i="37"/>
  <c r="E13" i="37"/>
  <c r="E12" i="37"/>
  <c r="E11" i="37"/>
  <c r="E10" i="37"/>
  <c r="L22" i="34"/>
  <c r="L21" i="34"/>
  <c r="L20" i="34"/>
  <c r="E20" i="34"/>
  <c r="D20" i="34"/>
  <c r="L19" i="34"/>
  <c r="E19" i="34"/>
  <c r="D19" i="34"/>
  <c r="L18" i="34"/>
  <c r="E18" i="34"/>
  <c r="D18" i="34"/>
  <c r="L17" i="34"/>
  <c r="E17" i="34"/>
  <c r="D17" i="34"/>
  <c r="L16" i="34"/>
  <c r="E16" i="34"/>
  <c r="D16" i="34"/>
  <c r="L15" i="34"/>
  <c r="E15" i="34"/>
  <c r="D15" i="34"/>
  <c r="L14" i="34"/>
  <c r="E14" i="34"/>
  <c r="D14" i="34"/>
  <c r="L13" i="34"/>
  <c r="E13" i="34"/>
  <c r="D13" i="34"/>
  <c r="L12" i="34"/>
  <c r="E12" i="34"/>
  <c r="D12" i="34"/>
  <c r="L11" i="34"/>
  <c r="L10" i="34" s="1"/>
  <c r="E11" i="34"/>
  <c r="E10" i="34" s="1"/>
  <c r="D11" i="34"/>
  <c r="D10" i="34" s="1"/>
  <c r="O10" i="34"/>
  <c r="N10" i="34"/>
  <c r="M10" i="34"/>
  <c r="K10" i="34"/>
  <c r="J10" i="34"/>
  <c r="I10" i="34"/>
  <c r="H10" i="34"/>
  <c r="G10" i="34"/>
  <c r="F10" i="34"/>
  <c r="D12" i="33"/>
  <c r="D11" i="33"/>
  <c r="J115" i="4" s="1"/>
  <c r="F15" i="31"/>
  <c r="E15" i="31"/>
  <c r="D15" i="31"/>
  <c r="J50" i="4"/>
  <c r="J59" i="4"/>
  <c r="J167" i="4"/>
  <c r="E9" i="10"/>
  <c r="D9" i="10"/>
  <c r="J61" i="4" l="1"/>
  <c r="J136" i="4"/>
  <c r="J54" i="4"/>
  <c r="J174" i="4"/>
  <c r="J100" i="4"/>
  <c r="J152" i="4"/>
  <c r="J130" i="4"/>
  <c r="J166" i="4"/>
  <c r="J117" i="4"/>
  <c r="J110" i="4"/>
  <c r="J126" i="4"/>
  <c r="J62" i="4"/>
  <c r="J56" i="4"/>
  <c r="J125" i="4"/>
  <c r="J124" i="4"/>
  <c r="J60" i="4"/>
  <c r="J106" i="4"/>
  <c r="J107" i="4"/>
  <c r="J72" i="4"/>
  <c r="J71" i="4"/>
  <c r="J70" i="4"/>
  <c r="J65" i="4"/>
  <c r="J64" i="4"/>
  <c r="J49" i="4"/>
  <c r="J51" i="4"/>
  <c r="J66" i="4"/>
  <c r="J94" i="4"/>
  <c r="J95" i="4"/>
  <c r="J90" i="4"/>
  <c r="J82" i="4"/>
  <c r="J37" i="4"/>
  <c r="J111" i="4"/>
  <c r="J105" i="4"/>
  <c r="J67" i="4"/>
  <c r="J68" i="4"/>
  <c r="J102" i="4"/>
  <c r="J101" i="4"/>
  <c r="J80" i="4"/>
  <c r="J79" i="4"/>
  <c r="J151" i="4"/>
  <c r="J42" i="4"/>
  <c r="J76" i="4"/>
  <c r="J173" i="4"/>
  <c r="J17" i="41"/>
  <c r="E17" i="41"/>
  <c r="J12" i="4"/>
</calcChain>
</file>

<file path=xl/sharedStrings.xml><?xml version="1.0" encoding="utf-8"?>
<sst xmlns="http://schemas.openxmlformats.org/spreadsheetml/2006/main" count="5592" uniqueCount="1660">
  <si>
    <t>женской консультации</t>
  </si>
  <si>
    <t>диспансерного отделения (больницы, диспансера)</t>
  </si>
  <si>
    <t>консультативно-диагностического центра</t>
  </si>
  <si>
    <t>центра здоровья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</si>
  <si>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</si>
  <si>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</si>
  <si>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</si>
  <si>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</si>
  <si>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</si>
  <si>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</si>
  <si>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</si>
  <si>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</si>
  <si>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</si>
  <si>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</si>
  <si>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</si>
  <si>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</si>
  <si>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028</t>
  </si>
  <si>
    <t>029</t>
  </si>
  <si>
    <t>027</t>
  </si>
  <si>
    <t>030</t>
  </si>
  <si>
    <t>031</t>
  </si>
  <si>
    <t>032</t>
  </si>
  <si>
    <t>033</t>
  </si>
  <si>
    <t>034</t>
  </si>
  <si>
    <t>035</t>
  </si>
  <si>
    <t>111</t>
  </si>
  <si>
    <t>физических лиц</t>
  </si>
  <si>
    <t>№ строки</t>
  </si>
  <si>
    <t>#ОтчетныйПериод.ПолноеНаименование#</t>
  </si>
  <si>
    <t>Нарушение порядка представления статистической информации, а равно</t>
  </si>
  <si>
    <t>представление недостоверной статистической информации влечет</t>
  </si>
  <si>
    <t>ответственность, установленную статьей 13.19 Кодекса Российской Федерации</t>
  </si>
  <si>
    <t>об административных правонарушениях от 30.12.2001 N 195-ФЗ, а также</t>
  </si>
  <si>
    <t>статьей 3 Закона Российской Федерации от 13.05.92 N 2761-1</t>
  </si>
  <si>
    <t>"Об ответственности за нарушение порядка представления государственной</t>
  </si>
  <si>
    <t>статистической отчетности"</t>
  </si>
  <si>
    <t>ВОЗМОЖНО ПРЕДОСТАВЛЕНИЕ В ЭЛЕКТРОННОМ ВИДЕ</t>
  </si>
  <si>
    <t>Сроки предоставления</t>
  </si>
  <si>
    <t>Предоставляют:</t>
  </si>
  <si>
    <t>Наименование отчитывающейся организации :</t>
  </si>
  <si>
    <t>Код</t>
  </si>
  <si>
    <t>Код формы по ОКУД</t>
  </si>
  <si>
    <t>#Закладка Код=Таблица1200 Наименование=Таблица_1200 ФиксСтолбцов=3 ФиксСтрок=9</t>
  </si>
  <si>
    <t>Эндоскопии</t>
  </si>
  <si>
    <t>Гемодиализа</t>
  </si>
  <si>
    <t>(1010)</t>
  </si>
  <si>
    <t>Врачи - всего</t>
  </si>
  <si>
    <t>терапевты - всего</t>
  </si>
  <si>
    <t>психиатры-наркологи</t>
  </si>
  <si>
    <t>Коды по ОКЕИ: человек - 792, единица - 642</t>
  </si>
  <si>
    <t>№
строки</t>
  </si>
  <si>
    <t>стоматологи детские</t>
  </si>
  <si>
    <t>стоматологи-терапевты</t>
  </si>
  <si>
    <t>стоматологи-ортопеды</t>
  </si>
  <si>
    <t>акушеры-гинекологи</t>
  </si>
  <si>
    <t>функциональной диагностики</t>
  </si>
  <si>
    <t>(1103)</t>
  </si>
  <si>
    <t>Восстановительного лечения</t>
  </si>
  <si>
    <t>Медицинской профилактики</t>
  </si>
  <si>
    <t>Компьютерной томографии</t>
  </si>
  <si>
    <t>Ультразвуковой диагностики</t>
  </si>
  <si>
    <t>Переливания крови</t>
  </si>
  <si>
    <t>3</t>
  </si>
  <si>
    <t>4</t>
  </si>
  <si>
    <t>6</t>
  </si>
  <si>
    <t>5</t>
  </si>
  <si>
    <t>036</t>
  </si>
  <si>
    <t>037</t>
  </si>
  <si>
    <t>099</t>
  </si>
  <si>
    <t>098</t>
  </si>
  <si>
    <t>097</t>
  </si>
  <si>
    <t>096</t>
  </si>
  <si>
    <t>095</t>
  </si>
  <si>
    <t>094</t>
  </si>
  <si>
    <t>093</t>
  </si>
  <si>
    <t>092</t>
  </si>
  <si>
    <t>091</t>
  </si>
  <si>
    <t>090</t>
  </si>
  <si>
    <t>089</t>
  </si>
  <si>
    <t>088</t>
  </si>
  <si>
    <t>087</t>
  </si>
  <si>
    <t>086</t>
  </si>
  <si>
    <t>085</t>
  </si>
  <si>
    <t>084</t>
  </si>
  <si>
    <t>083</t>
  </si>
  <si>
    <t>082</t>
  </si>
  <si>
    <t>081</t>
  </si>
  <si>
    <t>080</t>
  </si>
  <si>
    <t>079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</si>
  <si>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</si>
  <si>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</si>
  <si>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</si>
  <si>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</si>
  <si>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</si>
  <si>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</si>
  <si>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</si>
  <si>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</si>
  <si>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</si>
  <si>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</si>
  <si>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</si>
  <si>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</si>
  <si>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</si>
  <si>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</si>
  <si>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</si>
  <si>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</si>
  <si>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</si>
  <si>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</si>
  <si>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</si>
  <si>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</si>
  <si>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</si>
  <si>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</si>
  <si>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</si>
  <si>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</si>
  <si>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</si>
  <si>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</si>
  <si>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</si>
  <si>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</si>
  <si>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</si>
  <si>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</si>
  <si>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</si>
  <si>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</si>
  <si>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</si>
  <si>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</si>
  <si>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</si>
  <si>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</si>
  <si>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</si>
  <si>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</si>
  <si>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</si>
  <si>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</si>
  <si>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</si>
  <si>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001</t>
  </si>
  <si>
    <t>002</t>
  </si>
  <si>
    <t>003</t>
  </si>
  <si>
    <t>004</t>
  </si>
  <si>
    <t>005</t>
  </si>
  <si>
    <t>006</t>
  </si>
  <si>
    <t>007</t>
  </si>
  <si>
    <t>008</t>
  </si>
  <si>
    <t>010</t>
  </si>
  <si>
    <t>011</t>
  </si>
  <si>
    <t>012</t>
  </si>
  <si>
    <t>#Учреждение.Наименование#</t>
  </si>
  <si>
    <t>Отчетный период:</t>
  </si>
  <si>
    <t>#Закладка Код=Общее Наименование=Шапка</t>
  </si>
  <si>
    <t>КОНФИДЕНЦИАЛЬНОСТЬ ГАРАНТИРУЕТСЯ ПОЛУЧАТЕЛЕМ ИНФОРМАЦИИ</t>
  </si>
  <si>
    <t>Годовая</t>
  </si>
  <si>
    <t xml:space="preserve">Почтовый адрес:         </t>
  </si>
  <si>
    <t>#Конец_Закладки</t>
  </si>
  <si>
    <t>Форма № 30</t>
  </si>
  <si>
    <t>Рефлексотерапии</t>
  </si>
  <si>
    <t>(1001)</t>
  </si>
  <si>
    <t>(1008)</t>
  </si>
  <si>
    <t>(1003)</t>
  </si>
  <si>
    <t>102</t>
  </si>
  <si>
    <t>сурдологи-оториноларингологи</t>
  </si>
  <si>
    <t>приемного отделения</t>
  </si>
  <si>
    <t>Наименование</t>
  </si>
  <si>
    <t>#КодыСтолбцов</t>
  </si>
  <si>
    <t>#КодыСтрок</t>
  </si>
  <si>
    <t>1</t>
  </si>
  <si>
    <t>Коды по ОКЕИ : человек - 792, единица - 642</t>
  </si>
  <si>
    <t>штатных</t>
  </si>
  <si>
    <t>занятых</t>
  </si>
  <si>
    <t>Всего</t>
  </si>
  <si>
    <t>(1006)</t>
  </si>
  <si>
    <t>статистики</t>
  </si>
  <si>
    <t>методисты</t>
  </si>
  <si>
    <t>стажеры</t>
  </si>
  <si>
    <t>прочие</t>
  </si>
  <si>
    <t>зубные врачи</t>
  </si>
  <si>
    <t>рентгенолаборанты</t>
  </si>
  <si>
    <t>медицинские статистики</t>
  </si>
  <si>
    <t>пульмонологи</t>
  </si>
  <si>
    <t>ревматологи</t>
  </si>
  <si>
    <t>кардиологи</t>
  </si>
  <si>
    <t>гастроэнтерологи</t>
  </si>
  <si>
    <t>диетологи</t>
  </si>
  <si>
    <t>нефрологи</t>
  </si>
  <si>
    <t>эндокринологи</t>
  </si>
  <si>
    <t>диабетологи</t>
  </si>
  <si>
    <t>аллергологи - иммунологи</t>
  </si>
  <si>
    <t>гематологи</t>
  </si>
  <si>
    <t>инфекционисты</t>
  </si>
  <si>
    <t>физиотерапевты</t>
  </si>
  <si>
    <t>хирурги</t>
  </si>
  <si>
    <t>колопроктологи</t>
  </si>
  <si>
    <t>урологи</t>
  </si>
  <si>
    <t>нейрохирурги</t>
  </si>
  <si>
    <t>трансфузиологи</t>
  </si>
  <si>
    <t>анестезиологи - реаниматологи</t>
  </si>
  <si>
    <t>эндоскописты</t>
  </si>
  <si>
    <t>онкологи</t>
  </si>
  <si>
    <t>радиологи</t>
  </si>
  <si>
    <t>стоматологи</t>
  </si>
  <si>
    <t>педиатры - всего</t>
  </si>
  <si>
    <t>педиатры городские (районные)</t>
  </si>
  <si>
    <t>неонатологи</t>
  </si>
  <si>
    <t>офтальмологи</t>
  </si>
  <si>
    <t>фтизиатры</t>
  </si>
  <si>
    <t>неврологи</t>
  </si>
  <si>
    <t>психиатры</t>
  </si>
  <si>
    <t>психиатры детские</t>
  </si>
  <si>
    <t>психиатры подростковые</t>
  </si>
  <si>
    <t>психотерапевты</t>
  </si>
  <si>
    <t>сексологи</t>
  </si>
  <si>
    <t>судебно-психиатрические эксперты</t>
  </si>
  <si>
    <t>дерматовенерологи</t>
  </si>
  <si>
    <t>бактериологи</t>
  </si>
  <si>
    <t>токсикологи</t>
  </si>
  <si>
    <t>патологоанатомы</t>
  </si>
  <si>
    <t>генетики</t>
  </si>
  <si>
    <t>ультразвуковой диагностики</t>
  </si>
  <si>
    <t>рентгенологи</t>
  </si>
  <si>
    <t>гериатры</t>
  </si>
  <si>
    <t>профпатологи</t>
  </si>
  <si>
    <t>рефлексотерапевты</t>
  </si>
  <si>
    <t xml:space="preserve"> за #ОтчетныйПериод.ДатаКонца, yyyy# год</t>
  </si>
  <si>
    <t>(1100)</t>
  </si>
  <si>
    <t>(1101)</t>
  </si>
  <si>
    <t>Штатных</t>
  </si>
  <si>
    <t>Занятых</t>
  </si>
  <si>
    <t>Число физических лиц основных работников на занятых должностях</t>
  </si>
  <si>
    <t>(1200)</t>
  </si>
  <si>
    <t>103</t>
  </si>
  <si>
    <t>(1050)</t>
  </si>
  <si>
    <t>Спортивной медицины</t>
  </si>
  <si>
    <t>Гемосорбции</t>
  </si>
  <si>
    <t>Функциональной диагностики</t>
  </si>
  <si>
    <t>из них детей до 1 года</t>
  </si>
  <si>
    <t>Лечебной физкультуры для взрослых</t>
  </si>
  <si>
    <t>Лечебной физкультуры для детей</t>
  </si>
  <si>
    <t>109</t>
  </si>
  <si>
    <t>110</t>
  </si>
  <si>
    <t>112</t>
  </si>
  <si>
    <t>Наименование учреждения:</t>
  </si>
  <si>
    <t>0609362</t>
  </si>
  <si>
    <t>009</t>
  </si>
  <si>
    <t>013</t>
  </si>
  <si>
    <t>014</t>
  </si>
  <si>
    <t>Флюорографические установки</t>
  </si>
  <si>
    <t>Врачебные бригады</t>
  </si>
  <si>
    <t>ФАПы</t>
  </si>
  <si>
    <t>в них коек</t>
  </si>
  <si>
    <t>Всего (чел.)</t>
  </si>
  <si>
    <t>#Закладка Код=Таблица1103 Наименование=Таблица_1103 ФиксСтолбцов=3 ФиксСтрок=0</t>
  </si>
  <si>
    <t>2</t>
  </si>
  <si>
    <t>100</t>
  </si>
  <si>
    <t>101</t>
  </si>
  <si>
    <t>104</t>
  </si>
  <si>
    <t>105</t>
  </si>
  <si>
    <t>106</t>
  </si>
  <si>
    <t>107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</si>
  <si>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</si>
  <si>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</si>
  <si>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</si>
  <si>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</si>
  <si>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</si>
  <si>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</si>
  <si>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</si>
  <si>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</si>
  <si>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</si>
  <si>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</si>
  <si>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</si>
  <si>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</si>
  <si>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</si>
  <si>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</si>
  <si>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</si>
  <si>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</si>
  <si>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</si>
  <si>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</si>
  <si>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</si>
  <si>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</si>
  <si>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</si>
  <si>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</si>
  <si>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отчитывающейся организации по ОКПО</t>
  </si>
  <si>
    <t>1_1</t>
  </si>
  <si>
    <t>4_1</t>
  </si>
  <si>
    <t>6_1</t>
  </si>
  <si>
    <t>6_2</t>
  </si>
  <si>
    <t>7_1</t>
  </si>
  <si>
    <t>1.1</t>
  </si>
  <si>
    <t>4.1</t>
  </si>
  <si>
    <t>6.1</t>
  </si>
  <si>
    <t>6.2</t>
  </si>
  <si>
    <t>7.1</t>
  </si>
  <si>
    <t>$Сборка$</t>
  </si>
  <si>
    <t>Сборка:</t>
  </si>
  <si>
    <t>Подростковые специализированные центры (кабинеты) профилактики и лечения инфекций, передаваемых преимущественно половым путем</t>
  </si>
  <si>
    <t xml:space="preserve">Маммографические установки  </t>
  </si>
  <si>
    <t>#Закладка Код=Таблица1101 Наименование=Таблица_1101 ФиксСтолбцов=0 ФиксСтрок=0</t>
  </si>
  <si>
    <t>#Закладка Код=Таблица1102 Наименование=Таблица_1102 ФиксСтолбцов=0 ФиксСтрок=0</t>
  </si>
  <si>
    <t>Магнитно-резонансной томографии</t>
  </si>
  <si>
    <t>проведено пациентами койко-дней</t>
  </si>
  <si>
    <t xml:space="preserve">пролечено пациентов  </t>
  </si>
  <si>
    <t>Должностей</t>
  </si>
  <si>
    <t>прочий персонал</t>
  </si>
  <si>
    <t>ФЕДЕРАЛЬНОЕ  СТАТИСТИЧЕСКОЕ НАБЛЮДЕНИЕ</t>
  </si>
  <si>
    <t>СВЕДЕНИЯ О МЕДИЦИНСКОЙ ОРГАНИЗАЦИИ</t>
  </si>
  <si>
    <t>20 января</t>
  </si>
  <si>
    <t>Код по ОКЕИ: единица - 642</t>
  </si>
  <si>
    <t>Число</t>
  </si>
  <si>
    <t>1_2</t>
  </si>
  <si>
    <t>1_2_1</t>
  </si>
  <si>
    <t>в том числе в первые 24 часа после поступления</t>
  </si>
  <si>
    <t>1_2_1_1</t>
  </si>
  <si>
    <t>1_3</t>
  </si>
  <si>
    <t>2_1</t>
  </si>
  <si>
    <t>2_2</t>
  </si>
  <si>
    <t>2_2_2</t>
  </si>
  <si>
    <t>2_2_1_1</t>
  </si>
  <si>
    <t>2_3</t>
  </si>
  <si>
    <t>Коды по ОКЕИ: единица-642</t>
  </si>
  <si>
    <t>в том числе детей 0-17 лет включительно</t>
  </si>
  <si>
    <t>Число должностей в целом по организации</t>
  </si>
  <si>
    <t>в целом по организации</t>
  </si>
  <si>
    <t>кардиологи детские</t>
  </si>
  <si>
    <t>косметологи</t>
  </si>
  <si>
    <t>лабораторные генетики</t>
  </si>
  <si>
    <t>мануальной терапии</t>
  </si>
  <si>
    <t>онкологи детские</t>
  </si>
  <si>
    <t>ортодонты</t>
  </si>
  <si>
    <t>из них: педиатры участковые (включая, педиатров участковых приписных участков)</t>
  </si>
  <si>
    <t>по медико-социальной экспертизе</t>
  </si>
  <si>
    <t>по рентгенэдоваскулярным диагностике и лечению</t>
  </si>
  <si>
    <t>их них: участковые</t>
  </si>
  <si>
    <t>из них психиатры детские участковые</t>
  </si>
  <si>
    <t>из них психиатры подростковые участковые</t>
  </si>
  <si>
    <t>из них психиатры-наркологи участковые</t>
  </si>
  <si>
    <t>радиотерапевты</t>
  </si>
  <si>
    <t>судовые врачи</t>
  </si>
  <si>
    <t>травматологи - ортопеды</t>
  </si>
  <si>
    <t>урологи-андрологи детские</t>
  </si>
  <si>
    <t>фармакологи клинические</t>
  </si>
  <si>
    <t>хирурги детские</t>
  </si>
  <si>
    <t>хирурги пластические</t>
  </si>
  <si>
    <t>хирурги сердечно-сосудистые</t>
  </si>
  <si>
    <t>хирурги торакальные</t>
  </si>
  <si>
    <t>хирурги челюстно-лицевые</t>
  </si>
  <si>
    <t>эндокринологи детские</t>
  </si>
  <si>
    <t>эпидемиологи</t>
  </si>
  <si>
    <t>специалисты с высшим не медицинским образованием - всего:</t>
  </si>
  <si>
    <t>инструкторы-дезинфекторы</t>
  </si>
  <si>
    <t>инструкторы по лечебной физкультуре</t>
  </si>
  <si>
    <t>участковые врачей-педиатров участковых</t>
  </si>
  <si>
    <t>врачей общей практики (семейных врачей)</t>
  </si>
  <si>
    <t>по физиотерапии</t>
  </si>
  <si>
    <t>по массажу</t>
  </si>
  <si>
    <t>Код по ОКЕИ: человек-792</t>
  </si>
  <si>
    <t>Коды по ОКЕИ: единица-642, человек-792</t>
  </si>
  <si>
    <t>оториноларингологи</t>
  </si>
  <si>
    <t>гигиенисты стоматологические</t>
  </si>
  <si>
    <t>по лечебной физкультуре</t>
  </si>
  <si>
    <t>Код по ОКЕИ:единица-642, койка-911, человек – 792</t>
  </si>
  <si>
    <t xml:space="preserve">физических лиц основных работников на занятых должностях </t>
  </si>
  <si>
    <t>Коды по ОКЕИ:  человек - 792</t>
  </si>
  <si>
    <t>#Закладка Код=Таблица1001 Наименование=Таблица1001 ФиксСтолбцов=3 ФиксСтрок=7</t>
  </si>
  <si>
    <t>#Закладка Код=Таблица1010 Наименование=Таблица1010 ФиксСтолбцов=3 ФиксСтрок=0</t>
  </si>
  <si>
    <t>X</t>
  </si>
  <si>
    <t>1.2</t>
  </si>
  <si>
    <t>1.3</t>
  </si>
  <si>
    <t>2.1</t>
  </si>
  <si>
    <t>2.2</t>
  </si>
  <si>
    <t>2.3</t>
  </si>
  <si>
    <t>РАЗДЕЛ I.  РАБОТА МЕДИЦИНСКОЙ ОРГАНИЗАЦИИ</t>
  </si>
  <si>
    <t>1. Общие сведения</t>
  </si>
  <si>
    <t>(1000)</t>
  </si>
  <si>
    <t>Отметка 
(нет – 0, да - 1)</t>
  </si>
  <si>
    <t>Медицинская организация работает в системе ОМС</t>
  </si>
  <si>
    <t>субъекту Российской Федерации</t>
  </si>
  <si>
    <t>федеральная</t>
  </si>
  <si>
    <t>Акушерско-гинекологические</t>
  </si>
  <si>
    <t>Аллергологические</t>
  </si>
  <si>
    <t>Аптеки</t>
  </si>
  <si>
    <t>- из них: изготавливающие лекарственные препараты</t>
  </si>
  <si>
    <t>Гастроэнтерологические</t>
  </si>
  <si>
    <t>Гематологические</t>
  </si>
  <si>
    <t>Гипербарический оксигенации</t>
  </si>
  <si>
    <t>Дермато-венерологические</t>
  </si>
  <si>
    <t>Детские поликлиники (отделения)</t>
  </si>
  <si>
    <t>Диабетологические</t>
  </si>
  <si>
    <t>Дистанционно-диагностические кабинеты</t>
  </si>
  <si>
    <t>Дневные стационары для взрослых</t>
  </si>
  <si>
    <t xml:space="preserve">Домовые хозяйства, на которые возложены функции
по оказанию первой помощи (ДХПП) </t>
  </si>
  <si>
    <t>Женские консультации</t>
  </si>
  <si>
    <t>Здравпункты врачебные</t>
  </si>
  <si>
    <t>Здравпункты фельдшерские</t>
  </si>
  <si>
    <t>Инфекционные для взрослых</t>
  </si>
  <si>
    <t>Инфекционные для детей</t>
  </si>
  <si>
    <t>Информационно-аналитические отделы</t>
  </si>
  <si>
    <t>Искусcтвенного пневмоторакса</t>
  </si>
  <si>
    <t>Кардиологические</t>
  </si>
  <si>
    <t>Клинико-диагностические центры</t>
  </si>
  <si>
    <t>Колопроктологические</t>
  </si>
  <si>
    <t>Консультативно-диагностические центры</t>
  </si>
  <si>
    <t>Консультативно-диагностические центры для детей</t>
  </si>
  <si>
    <t>Консультативно-оздоровительные отделы</t>
  </si>
  <si>
    <t>- биохимические</t>
  </si>
  <si>
    <t>из нее централизованные</t>
  </si>
  <si>
    <t>- иммунологические (серологические)</t>
  </si>
  <si>
    <t>- клинико-диагностические</t>
  </si>
  <si>
    <t>- коагулологические</t>
  </si>
  <si>
    <t>- микробиологические (бактериологические)</t>
  </si>
  <si>
    <t>- радиоизотопной диагностики</t>
  </si>
  <si>
    <t>- спектральные</t>
  </si>
  <si>
    <t>- судебно-медицинские молекулярно-генетические</t>
  </si>
  <si>
    <t>- химико-токсикологические</t>
  </si>
  <si>
    <t>- цитологические</t>
  </si>
  <si>
    <t>- для пациентов, больных психическими расстройствами</t>
  </si>
  <si>
    <t>- для пациентов, больных наркологическими заболеваниями</t>
  </si>
  <si>
    <t>- для пациентов, больных туберкулезом</t>
  </si>
  <si>
    <t>Логопедические</t>
  </si>
  <si>
    <t>Маммографические отделения (кабинеты)</t>
  </si>
  <si>
    <t>Мануальной терапии</t>
  </si>
  <si>
    <t>Межмуниципальные центры</t>
  </si>
  <si>
    <t>Методические кабинеты</t>
  </si>
  <si>
    <t>Молочные кухни</t>
  </si>
  <si>
    <t>Наркологические</t>
  </si>
  <si>
    <t>Неврологические</t>
  </si>
  <si>
    <t>Нефрологические</t>
  </si>
  <si>
    <t>Организационно-методические отделы</t>
  </si>
  <si>
    <t>Ортодонтические</t>
  </si>
  <si>
    <t>Отделы автоматизированной системы управления (АСУ), 
вычислительные центры</t>
  </si>
  <si>
    <t>Отделы анализа и прогнозирования</t>
  </si>
  <si>
    <t>Отделы обработки медико-статистической информации</t>
  </si>
  <si>
    <t>Отделы программного обеспечения</t>
  </si>
  <si>
    <t>Отделы сетевых технологий и защиты информации</t>
  </si>
  <si>
    <t>Отделения (кабинеты) кризисных состояний</t>
  </si>
  <si>
    <t>Отделения (кабинеты) рентгеноэндоваскулярной диагностики и лечения</t>
  </si>
  <si>
    <t>Отделения (кабинеты) социально-психологической помощи</t>
  </si>
  <si>
    <t>Отделения (кабинеты) медицинской статистики</t>
  </si>
  <si>
    <t>Отделения (кабинеты) врача общей практики (семейного врача)</t>
  </si>
  <si>
    <t>Отделения медико-криминалистические</t>
  </si>
  <si>
    <t>Отделения мониторинга здоровья населения</t>
  </si>
  <si>
    <t>Отделения скорой медицинской помощи</t>
  </si>
  <si>
    <t>Отделения экстренной медицинской помощи</t>
  </si>
  <si>
    <t>Оториноларингологические</t>
  </si>
  <si>
    <t>Офтальмологические</t>
  </si>
  <si>
    <t>Охраны репродуктивного здоровья подростков</t>
  </si>
  <si>
    <t>Патологоанатомические</t>
  </si>
  <si>
    <t>Перинатальные центры</t>
  </si>
  <si>
    <t>Платные кабинеты (отделения)</t>
  </si>
  <si>
    <t>Поликлиники (поликлинические отделения)</t>
  </si>
  <si>
    <t>По медицинской генетике  (медико-генетические консультации)</t>
  </si>
  <si>
    <t>Подростковые</t>
  </si>
  <si>
    <t>Подростковые наркологические</t>
  </si>
  <si>
    <t>Прививочные</t>
  </si>
  <si>
    <t>Профпатологические</t>
  </si>
  <si>
    <t>Психиатрические</t>
  </si>
  <si>
    <t>Психотерапевтические</t>
  </si>
  <si>
    <t>Психоэндокринологические</t>
  </si>
  <si>
    <t>Пульмонологические</t>
  </si>
  <si>
    <t>Пункты сбора грудного молока</t>
  </si>
  <si>
    <t>Радиологические</t>
  </si>
  <si>
    <t>Радиотерапевтические</t>
  </si>
  <si>
    <t>Ревматологические</t>
  </si>
  <si>
    <t>Рентгенологические</t>
  </si>
  <si>
    <t>Рентгенохирургические</t>
  </si>
  <si>
    <t>Сексологические</t>
  </si>
  <si>
    <t>Смотровые кабинеты</t>
  </si>
  <si>
    <t>Социально-правовые</t>
  </si>
  <si>
    <t>Сурдологические</t>
  </si>
  <si>
    <t>Терапевтические</t>
  </si>
  <si>
    <t>Травматологические (ортопедические)</t>
  </si>
  <si>
    <t>Урологические</t>
  </si>
  <si>
    <t>Участковые больницы в составе медицинской организации</t>
  </si>
  <si>
    <t>Фельдшерско-акушерские пункты (включая передвижные)</t>
  </si>
  <si>
    <t xml:space="preserve">Фельдшерские пункты (включая передвижные) </t>
  </si>
  <si>
    <t>122_1</t>
  </si>
  <si>
    <t>Физиотерапевтические</t>
  </si>
  <si>
    <t>Флюорографические</t>
  </si>
  <si>
    <t>Фтизиатрические</t>
  </si>
  <si>
    <t>Хирургические</t>
  </si>
  <si>
    <t>Центры здоровья для взрослых</t>
  </si>
  <si>
    <t>Центры здоровья для детей</t>
  </si>
  <si>
    <t>Центры медицины катастроф</t>
  </si>
  <si>
    <t>Челюстно-лицевой хирургии</t>
  </si>
  <si>
    <t>Эндокринологические</t>
  </si>
  <si>
    <t>137</t>
  </si>
  <si>
    <t>138</t>
  </si>
  <si>
    <t>Число
подразделений, отделов, отделений</t>
  </si>
  <si>
    <t>Мобильные медицинские бригады</t>
  </si>
  <si>
    <t>#Закладка Код=Таблица1003 Наименование=Таблица1003 ФиксСтолбцов=3 ФиксСтрок=9</t>
  </si>
  <si>
    <t>Психиатрические отделения специализированного типа - всего</t>
  </si>
  <si>
    <t>Код по ОКЕИ:единица-642, койка-911, человек - 792, место - 698</t>
  </si>
  <si>
    <t>3. Передвижные подразделения</t>
  </si>
  <si>
    <t>2. Кабинеты, отделения, подразделения</t>
  </si>
  <si>
    <t>Региональные сосудистые центры</t>
  </si>
  <si>
    <t>Первичные сосудистые отделения</t>
  </si>
  <si>
    <t>Код по ОКЕИ: посещение в смену - 545</t>
  </si>
  <si>
    <t>в том числе:
поликлиники для взрослых</t>
  </si>
  <si>
    <t>Численность прикрепленного населения</t>
  </si>
  <si>
    <t>8. Численность обслуживаемого прикрепленного населения</t>
  </si>
  <si>
    <t>9. Категорийность станции (отделения) скорой медицинской помощи</t>
  </si>
  <si>
    <t>(1060)</t>
  </si>
  <si>
    <t>Да - 1, нет - 0</t>
  </si>
  <si>
    <t>от 75 до 100 тысяч (I категории)</t>
  </si>
  <si>
    <t>от 50 до 75 тысяч (II категории)</t>
  </si>
  <si>
    <t>от 25 до 50 тысяч (III категории)</t>
  </si>
  <si>
    <t>от 10 до 25 тысяч (IV категории)</t>
  </si>
  <si>
    <t>от 5 до 10 тысяч (V категории)</t>
  </si>
  <si>
    <t>менее 5 тысяч (VI категории)</t>
  </si>
  <si>
    <t>10. Сведения о санаторно-курортной организации</t>
  </si>
  <si>
    <t>(1080)</t>
  </si>
  <si>
    <t>Круглогодовой санаторий</t>
  </si>
  <si>
    <t>Сезонный санаторий</t>
  </si>
  <si>
    <t>Однопрофильный санаторий</t>
  </si>
  <si>
    <t>Многопрофильный санаторий</t>
  </si>
  <si>
    <t>Санатории (для взрослых)</t>
  </si>
  <si>
    <t>их них: для пациентов, больных туберкулезом</t>
  </si>
  <si>
    <t>5_1</t>
  </si>
  <si>
    <t>5.1</t>
  </si>
  <si>
    <t>для пациентов, больных заболеваниями
и последствиями травм спинного мозга</t>
  </si>
  <si>
    <t>5_2</t>
  </si>
  <si>
    <t>5.2</t>
  </si>
  <si>
    <t>Санатории (для детей)</t>
  </si>
  <si>
    <t>для пациентов, больных детским церебральным параличом</t>
  </si>
  <si>
    <t>Санатории для детей с родителями</t>
  </si>
  <si>
    <t>7</t>
  </si>
  <si>
    <t>их них: для пациентов, больных детским церебральным параличом</t>
  </si>
  <si>
    <t>Санатории смешанного типа (для взрослых, детей и/или детей с родителями)</t>
  </si>
  <si>
    <t>8</t>
  </si>
  <si>
    <t>Санатории-профилактории</t>
  </si>
  <si>
    <t>9</t>
  </si>
  <si>
    <t>из них: для пациентов, больных туберкулезом</t>
  </si>
  <si>
    <t>9_1</t>
  </si>
  <si>
    <t>9.1</t>
  </si>
  <si>
    <t>Санаторные оздоровительные лагеря круглогодичного действия</t>
  </si>
  <si>
    <t>10</t>
  </si>
  <si>
    <t>Бальнеологические лечебницы</t>
  </si>
  <si>
    <t>11</t>
  </si>
  <si>
    <t>Грязелечебницы</t>
  </si>
  <si>
    <t>12</t>
  </si>
  <si>
    <t>Курортные поликлиники</t>
  </si>
  <si>
    <t>13</t>
  </si>
  <si>
    <t>#Закладка Код=Таблица1060 Наименование=Таблица1060 ФиксСтолбцов=3 ФиксСтрок=0</t>
  </si>
  <si>
    <t>#Закладка Код=Таблица1080 Наименование=Таблица1080 ФиксСтолбцов=3 ФиксСтрок=8</t>
  </si>
  <si>
    <t>(1090)</t>
  </si>
  <si>
    <t>Код по ОКЕИ: человек - 792</t>
  </si>
  <si>
    <t>Санаторно-курортное лечение по всем профилям:</t>
  </si>
  <si>
    <t>#Закладка Код=Таблица1090 Наименование=Таблица1090 ФиксСтолбцов=3 ФиксСтрок=8</t>
  </si>
  <si>
    <t>1. Должности и физические лица медицинской организации</t>
  </si>
  <si>
    <t>вирусологи</t>
  </si>
  <si>
    <t>дезинфектологи</t>
  </si>
  <si>
    <t>остеопаты</t>
  </si>
  <si>
    <t>паразитологи</t>
  </si>
  <si>
    <t>по гигиене детей и подростков</t>
  </si>
  <si>
    <t>по гигиене питания</t>
  </si>
  <si>
    <t>по гигиене труда</t>
  </si>
  <si>
    <t>по гигиеническому вопитанию</t>
  </si>
  <si>
    <t>по коммунальной гигиене</t>
  </si>
  <si>
    <t>по медицинской профилактике</t>
  </si>
  <si>
    <t>по медицинской реабилитации</t>
  </si>
  <si>
    <t>по общей гигиене</t>
  </si>
  <si>
    <t>по паллиативной медицинской помощи</t>
  </si>
  <si>
    <t>по радиационной гигиене</t>
  </si>
  <si>
    <t>по санитарно-гигиеническим лабораторным исследованиям</t>
  </si>
  <si>
    <t>судебно-медицинские эксперты</t>
  </si>
  <si>
    <t>психологи медицинские</t>
  </si>
  <si>
    <t>инструкторы по трудовой терапии</t>
  </si>
  <si>
    <t>лаборанты</t>
  </si>
  <si>
    <t>диетические</t>
  </si>
  <si>
    <t>медицинские дезинфекторы</t>
  </si>
  <si>
    <t>помощники  врачей</t>
  </si>
  <si>
    <t>фельдшеры-наркологи</t>
  </si>
  <si>
    <t xml:space="preserve">Средний медицинский персонал смотровых кабинетов 
(из таблицы 1100) </t>
  </si>
  <si>
    <t>Врачебные терапевтические участки, всего</t>
  </si>
  <si>
    <t>из них:
комплексные участки</t>
  </si>
  <si>
    <t>малокомплектные участки</t>
  </si>
  <si>
    <t xml:space="preserve">   СВЕДЕНИЯ О МЕДИЦИНСКОЙ ОРГАНИЗАЦИИ</t>
  </si>
  <si>
    <t>органы исполнительной власти субъекта Российской Федерации  в сфере охраны здоровья:</t>
  </si>
  <si>
    <t xml:space="preserve">    - Министерству здравоохранения Российской Федерации</t>
  </si>
  <si>
    <t>Органы местного самоуправления в сфере охраны здоровья:
- органу исполнительной власти субъекта Российской Федерации  в сфере здравоохранения</t>
  </si>
  <si>
    <t>Подчиненность: муниципальная</t>
  </si>
  <si>
    <t>Медицинская организация расположена в сельской местности</t>
  </si>
  <si>
    <t>Лаборатории, всего – из них:</t>
  </si>
  <si>
    <t>34_1</t>
  </si>
  <si>
    <t>34_4</t>
  </si>
  <si>
    <t>34_4_1</t>
  </si>
  <si>
    <t>34_5</t>
  </si>
  <si>
    <t>34_6</t>
  </si>
  <si>
    <t>34_7</t>
  </si>
  <si>
    <t>34_8</t>
  </si>
  <si>
    <t>34_9</t>
  </si>
  <si>
    <t>34_10</t>
  </si>
  <si>
    <t>34_11</t>
  </si>
  <si>
    <t>- зуботехнические</t>
  </si>
  <si>
    <t>34_6_1</t>
  </si>
  <si>
    <t>34_12</t>
  </si>
  <si>
    <t>34_12_1</t>
  </si>
  <si>
    <t>Лечебно-трудовые мастерские, всего 
в том числе:</t>
  </si>
  <si>
    <t>37_1</t>
  </si>
  <si>
    <t>37_2</t>
  </si>
  <si>
    <t>37_3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</si>
  <si>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</si>
  <si>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</si>
  <si>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</si>
  <si>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</si>
  <si>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</si>
  <si>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</si>
  <si>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</si>
  <si>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</si>
  <si>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</si>
  <si>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</si>
  <si>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</si>
  <si>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</si>
  <si>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</si>
  <si>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</si>
  <si>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</si>
  <si>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</si>
  <si>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</si>
  <si>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</si>
  <si>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</si>
  <si>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</si>
  <si>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</si>
  <si>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</si>
  <si>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</si>
  <si>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</si>
  <si>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</si>
  <si>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</si>
  <si>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</si>
  <si>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</si>
  <si>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</si>
  <si>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</si>
  <si>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</si>
  <si>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</si>
  <si>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</si>
  <si>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</si>
  <si>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</si>
  <si>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</si>
  <si>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</si>
  <si>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</si>
  <si>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</si>
  <si>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</si>
  <si>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</si>
  <si>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Отделения экстренной консультативной помощи и медицинской эвакуации</t>
  </si>
  <si>
    <t>Санаторно-курортные</t>
  </si>
  <si>
    <t>4. Отделения для инвалидов войны (ИОВ), стационары, пансионаты</t>
  </si>
  <si>
    <t xml:space="preserve">в них: коек      </t>
  </si>
  <si>
    <t xml:space="preserve">Пансионаты для приезжающих пациентов, мест </t>
  </si>
  <si>
    <t>7. Мощность (плановое число посещений в смену) подразделений, оказывающих
               медицинскую помощь в амбулаторных условиях</t>
  </si>
  <si>
    <t>Число посещений в смену</t>
  </si>
  <si>
    <t xml:space="preserve">Наименование подразделений </t>
  </si>
  <si>
    <t>Мощность, всего</t>
  </si>
  <si>
    <t>детской поликлиники</t>
  </si>
  <si>
    <t>Число выездов в год
свыше 100 тысяч (внекатегорийная)</t>
  </si>
  <si>
    <t>направлено на санаторно-курортное лечение, человек, всего</t>
  </si>
  <si>
    <t>получили санаторно-курортное лечение, человек, всего</t>
  </si>
  <si>
    <t>РАЗДЕЛ II.  ШТАТЫ МЕДИЦИНСКОЙ ОРГАНИЗАЦИИ</t>
  </si>
  <si>
    <t>врачи здравпунктов</t>
  </si>
  <si>
    <t xml:space="preserve">клинической лабораторной диагностики </t>
  </si>
  <si>
    <t xml:space="preserve">клинические микологи  </t>
  </si>
  <si>
    <t xml:space="preserve">лабораторные микологи </t>
  </si>
  <si>
    <t>офтальмологи-протезисты</t>
  </si>
  <si>
    <t>по авиационной и космической медицине</t>
  </si>
  <si>
    <t>по водолазной медицине</t>
  </si>
  <si>
    <t>стоматологи-хирурги</t>
  </si>
  <si>
    <t>сурдологи-протезисты</t>
  </si>
  <si>
    <t xml:space="preserve">из них: терапевты участковые </t>
  </si>
  <si>
    <t>терапевты участковые цеховых врачебных участков</t>
  </si>
  <si>
    <t xml:space="preserve">      терапевты подростоковые</t>
  </si>
  <si>
    <t xml:space="preserve">из них: фтизиатры участковые </t>
  </si>
  <si>
    <t>из них специалисты: биологи</t>
  </si>
  <si>
    <t>инструкторы-методисты по лечебной физкультуре</t>
  </si>
  <si>
    <t xml:space="preserve">инструкторы по гигиеническому воспитанию </t>
  </si>
  <si>
    <t xml:space="preserve"> медико-социальной помощи</t>
  </si>
  <si>
    <t xml:space="preserve"> палатные (постовые)</t>
  </si>
  <si>
    <t>патронажные</t>
  </si>
  <si>
    <t>перевязочной</t>
  </si>
  <si>
    <t>по  функциональной диагностике</t>
  </si>
  <si>
    <t>медицинские оптики-оптометристы</t>
  </si>
  <si>
    <t>медицинские регистраторы</t>
  </si>
  <si>
    <t>по косметологии</t>
  </si>
  <si>
    <t>процедурной</t>
  </si>
  <si>
    <t>старшие</t>
  </si>
  <si>
    <t>стерилизационной</t>
  </si>
  <si>
    <t>участковые врачей-терапевтов участковых</t>
  </si>
  <si>
    <t>прочий средний медицинский персонал</t>
  </si>
  <si>
    <t>Провизоры</t>
  </si>
  <si>
    <t>Фармацевты</t>
  </si>
  <si>
    <t>Прочий персонал</t>
  </si>
  <si>
    <t>Всего должностей</t>
  </si>
  <si>
    <t>из них:</t>
  </si>
  <si>
    <t>в подразделениях, оказывающих медицинскую помощь в амбулаторных условиях</t>
  </si>
  <si>
    <t>в подразделениях, оказывающих медицинскую помощь в стационарных условиях</t>
  </si>
  <si>
    <t>Средний медицинский персонал ФАПов, ФП всего</t>
  </si>
  <si>
    <t xml:space="preserve">   из них: фельдшеры (включая заведующих)</t>
  </si>
  <si>
    <t>акушерки (включая заведующих)</t>
  </si>
  <si>
    <t xml:space="preserve">Персонал скорой медицинской помощи (из таблицы 1100) </t>
  </si>
  <si>
    <t>врачи</t>
  </si>
  <si>
    <t>средний медицинский
персонал</t>
  </si>
  <si>
    <t>(1105)</t>
  </si>
  <si>
    <t xml:space="preserve">                                                            Коды по ОКЕИ: единица - 642, человек - 792</t>
  </si>
  <si>
    <t xml:space="preserve">3. Должности и физические лица отделений (кабинетов) платных услуг </t>
  </si>
  <si>
    <t xml:space="preserve">из них: </t>
  </si>
  <si>
    <t>#Закладка Код=Таблица1105 Наименование=Таблица_1105 ФиксСтолбцов=3 ФиксСтрок=0</t>
  </si>
  <si>
    <t>34_2</t>
  </si>
  <si>
    <t>34_3</t>
  </si>
  <si>
    <t>#Закладка Код=Таблица1107 Наименование=Таблица_1107 ФиксСтолбцов=3 ФиксСтрок=0</t>
  </si>
  <si>
    <t>(1107)</t>
  </si>
  <si>
    <t>Участки медицинских организаций, оказывающих медицинскую помощь 
в амбулаторных условиях</t>
  </si>
  <si>
    <t>Участки врача общей практики</t>
  </si>
  <si>
    <t>Педиатрические участки</t>
  </si>
  <si>
    <t>из них:
малокомплектные участки</t>
  </si>
  <si>
    <t>Коды по ОКЕИ: человек-792</t>
  </si>
  <si>
    <t>всего</t>
  </si>
  <si>
    <t>Из общего числа должностей: штатных</t>
  </si>
  <si>
    <t>физических лиц основных работников на занятых должностях</t>
  </si>
  <si>
    <t>37.1</t>
  </si>
  <si>
    <t>до 20 февраля</t>
  </si>
  <si>
    <t>до 5 марта</t>
  </si>
  <si>
    <t>25 марта</t>
  </si>
  <si>
    <t xml:space="preserve">юридические лица - медицинские организации:
    - органу местного самоуправления в сфере охраны здоровья  </t>
  </si>
  <si>
    <t xml:space="preserve"> - территориальному органу Росстата в субъекте Российской Федерации по установленному им адресу</t>
  </si>
  <si>
    <t>#Закладка Код=Таблица1000 Наименование=Таблица1000 ФиксСтолбцов=3 ФиксСтрок=9</t>
  </si>
  <si>
    <t>#Закладка Код=Таблица1006 Наименование=Таблица1006 ФиксСтолбцов=3 ФиксСтрок=8</t>
  </si>
  <si>
    <t>#Закладка Код=Таблица1008 Наименование=Таблица_1008 ФиксСтолбцов=3 ФиксСтрок=7</t>
  </si>
  <si>
    <t>#Закладка Код=Таблица1050 Наименование=Таблица_1050 ФиксСтолбцов=4 ФиксСтрок=0</t>
  </si>
  <si>
    <t>#Закладка Код=Таблица1100 Наименование=Таблица_1100 ФиксСтолбцов=3 ФиксСтрок=10</t>
  </si>
  <si>
    <t>Число занятых должностей врачей в  спец.каб. поликлиники</t>
  </si>
  <si>
    <t xml:space="preserve">Штаты и физические лица организаций, работающих в системе ОМС </t>
  </si>
  <si>
    <t>Наименование должностей</t>
  </si>
  <si>
    <t>Число должностей в целом  по организации</t>
  </si>
  <si>
    <t>в т.ч. в поликлинике</t>
  </si>
  <si>
    <t>из них: врачи</t>
  </si>
  <si>
    <t xml:space="preserve">         специалисты с высшим немедицинским  образованием</t>
  </si>
  <si>
    <t xml:space="preserve">            средний медицинский персонал</t>
  </si>
  <si>
    <t xml:space="preserve">            провизоры</t>
  </si>
  <si>
    <t xml:space="preserve">         фармацевты</t>
  </si>
  <si>
    <t xml:space="preserve">             прочий персонал</t>
  </si>
  <si>
    <t>из стр.08 руководящие работники</t>
  </si>
  <si>
    <t>из стр.02 руководители и их заместители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</si>
  <si>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</si>
  <si>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</si>
  <si>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</si>
  <si>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</si>
  <si>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</si>
  <si>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</si>
  <si>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</si>
  <si>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</si>
  <si>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</si>
  <si>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Физических лиц основных работников</t>
  </si>
  <si>
    <t>#Закладка Код=Таблица1111 Наименование=Таблица_1111 ФиксСтолбцов=3 ФиксСтрок=0</t>
  </si>
  <si>
    <t>Штатные</t>
  </si>
  <si>
    <t>Занятые</t>
  </si>
  <si>
    <t>Физические лица</t>
  </si>
  <si>
    <t>14</t>
  </si>
  <si>
    <t>в т.ч. по стационару</t>
  </si>
  <si>
    <t>в т.ч. Прочие</t>
  </si>
  <si>
    <t>в подразделениях, оказывающих медицинскую помощь в стационарных условиях (включая общебольничный персонал)</t>
  </si>
  <si>
    <t>Младший мед. персонал</t>
  </si>
  <si>
    <t xml:space="preserve">Штаты и физические лица организаций, работающих на бюджете </t>
  </si>
  <si>
    <t>(1111)</t>
  </si>
  <si>
    <t xml:space="preserve">из них:  детей 0-17 лет </t>
  </si>
  <si>
    <t>Имеют квалификационную категорию (из гр.9)</t>
  </si>
  <si>
    <t>высшую</t>
  </si>
  <si>
    <t>первую</t>
  </si>
  <si>
    <t>вторую</t>
  </si>
  <si>
    <t>Имеют сертификат специалиста</t>
  </si>
  <si>
    <t>из них: женщин</t>
  </si>
  <si>
    <t>В организациях, расположенных в сельской местности</t>
  </si>
  <si>
    <t xml:space="preserve">Из общего числа врачей (стр.1): врачи клинических специальностей </t>
  </si>
  <si>
    <t>субъектов Российской Федерации</t>
  </si>
  <si>
    <t>медицинские физики</t>
  </si>
  <si>
    <t>в том числе по специальностям: управление и экономика фармации</t>
  </si>
  <si>
    <t>фармацевтическая технология</t>
  </si>
  <si>
    <t>фармацевтичекская химия и фармакогнозия</t>
  </si>
  <si>
    <t>из них: в организациях, расположенных в сельской местности</t>
  </si>
  <si>
    <t>из них: в организациях, расположеных  в сельской местности</t>
  </si>
  <si>
    <t>из них: лабораторное дело</t>
  </si>
  <si>
    <t>гистология</t>
  </si>
  <si>
    <t>лабораторная диагностика</t>
  </si>
  <si>
    <t xml:space="preserve">из них: по специальности: бактериология </t>
  </si>
  <si>
    <t xml:space="preserve">гигиеена и санитария </t>
  </si>
  <si>
    <t>энтомология</t>
  </si>
  <si>
    <t>эпидемиология (паразитология)</t>
  </si>
  <si>
    <t>в аптечных организациях</t>
  </si>
  <si>
    <t>170_1</t>
  </si>
  <si>
    <t>170_4</t>
  </si>
  <si>
    <t>170_5</t>
  </si>
  <si>
    <t>170_6</t>
  </si>
  <si>
    <t>170_7</t>
  </si>
  <si>
    <t>170_8</t>
  </si>
  <si>
    <t>16</t>
  </si>
  <si>
    <t>17</t>
  </si>
  <si>
    <t>18</t>
  </si>
  <si>
    <t>Врачи</t>
  </si>
  <si>
    <t>в том числе</t>
  </si>
  <si>
    <t>#Закладка Код=Таблица1109 Наименование=Таблица_1109 ФиксСтолбцов=2 ФиксСтрок=0</t>
  </si>
  <si>
    <t>(1109)</t>
  </si>
  <si>
    <t>Пол</t>
  </si>
  <si>
    <t>До 36</t>
  </si>
  <si>
    <t>36-45</t>
  </si>
  <si>
    <t>46-50</t>
  </si>
  <si>
    <t>51-55</t>
  </si>
  <si>
    <t>М</t>
  </si>
  <si>
    <t>в том числе по организации здравоохранения (на должностях руководителей и их заместителей)</t>
  </si>
  <si>
    <t>Ж</t>
  </si>
  <si>
    <t>Число полных лет по состоянию на конец отчетного года</t>
  </si>
  <si>
    <t>Специалисты с высшим немедицинским образованием (т.1100 стр.127)</t>
  </si>
  <si>
    <t>Врачи-специалисты (из стр. 1): руководители организаций и их заместители (организаторы здравоохранения)</t>
  </si>
  <si>
    <t>217_1</t>
  </si>
  <si>
    <t>217_2</t>
  </si>
  <si>
    <t>217_3</t>
  </si>
  <si>
    <t>в т.ч. руковод. из гр 4</t>
  </si>
  <si>
    <t>из стр.04 зубные врачи</t>
  </si>
  <si>
    <t>из стр. 3 зубные врачи</t>
  </si>
  <si>
    <t>217_4</t>
  </si>
  <si>
    <t>Х</t>
  </si>
  <si>
    <t>Кроме того, число физических лиц специалистов с высшим немедицинским образованием, занимающих должности врачей, всего</t>
  </si>
  <si>
    <t>х</t>
  </si>
  <si>
    <t>216_1</t>
  </si>
  <si>
    <t>Заместитель главного врача по гражданской обороне и мобилизационной работе</t>
  </si>
  <si>
    <t>Заместитель главного врача по кадрам</t>
  </si>
  <si>
    <t>Заместитель главного врача по технике</t>
  </si>
  <si>
    <t>Заместитель главного врача по хозяйственным вопросам</t>
  </si>
  <si>
    <t>Заместитель главного врача по экономическим вопросам</t>
  </si>
  <si>
    <t xml:space="preserve">Заместитель по информатике </t>
  </si>
  <si>
    <t xml:space="preserve">Заместитель по общим вопросам </t>
  </si>
  <si>
    <t>ИТ-специалисты</t>
  </si>
  <si>
    <t xml:space="preserve">Начальник отдела  организации и оплаты труда </t>
  </si>
  <si>
    <t>Начальник отдела медтехники</t>
  </si>
  <si>
    <t>Начальник отдела связи</t>
  </si>
  <si>
    <t>начальник штаба гражданской обороны</t>
  </si>
  <si>
    <t>Уборщик территории</t>
  </si>
  <si>
    <t>Уборщики служебных помещений</t>
  </si>
  <si>
    <t>Экономисты</t>
  </si>
  <si>
    <t>Юристы</t>
  </si>
  <si>
    <t>Начальник информационно-вычислительного центра, АСУ</t>
  </si>
  <si>
    <t>Инженер-электроник</t>
  </si>
  <si>
    <t>Техник по обслуживанию медицинского оборудования</t>
  </si>
  <si>
    <t>Инженер по защите информации</t>
  </si>
  <si>
    <t>Инженер-программист</t>
  </si>
  <si>
    <t>Инженер сетевых технологий</t>
  </si>
  <si>
    <t>Программист</t>
  </si>
  <si>
    <t>Техник ИВЦ, техник-программист</t>
  </si>
  <si>
    <t>Оператор ЭВМ</t>
  </si>
  <si>
    <t>Системный  администратор</t>
  </si>
  <si>
    <t>217_5</t>
  </si>
  <si>
    <t>Физические лица спец. кабинетов, филиалов и обл. учр.</t>
  </si>
  <si>
    <t>врачей лабораторий (с образованием и без)</t>
  </si>
  <si>
    <t>34_7_1</t>
  </si>
  <si>
    <t>из них  централизованные</t>
  </si>
  <si>
    <t>из них : централизованные</t>
  </si>
  <si>
    <t>в составе: патолого-анатомических бюро</t>
  </si>
  <si>
    <t>бюро судебно-медицинской экспертизы</t>
  </si>
  <si>
    <t>139</t>
  </si>
  <si>
    <t>123_1</t>
  </si>
  <si>
    <t>Трансфузиологические</t>
  </si>
  <si>
    <t>3_1</t>
  </si>
  <si>
    <t>из них дети от 0-14 лет</t>
  </si>
  <si>
    <t>из них дети от 15-17 лет</t>
  </si>
  <si>
    <t>Терапевтический профиль</t>
  </si>
  <si>
    <t>Хирургический профиль</t>
  </si>
  <si>
    <t>Средний медперсонал - всего:</t>
  </si>
  <si>
    <t>из них: фельдшеры скорой медицинской  помощи</t>
  </si>
  <si>
    <t>Работают на основной работе в организациях подчинения: федерального</t>
  </si>
  <si>
    <t>- паталого-анатомические</t>
  </si>
  <si>
    <t>158_1</t>
  </si>
  <si>
    <t>158_2</t>
  </si>
  <si>
    <t>162_1</t>
  </si>
  <si>
    <t>162_2</t>
  </si>
  <si>
    <t>216_2</t>
  </si>
  <si>
    <t>бактериология</t>
  </si>
  <si>
    <t>суд.мед.экспертиза</t>
  </si>
  <si>
    <t>140</t>
  </si>
  <si>
    <t>Стоматологические поликлиники имеющие ортопедические отделения (кабинеты)</t>
  </si>
  <si>
    <t>данные предыдущего года (гр.3)</t>
  </si>
  <si>
    <t>Наименование строки</t>
  </si>
  <si>
    <t>11_1</t>
  </si>
  <si>
    <t>11_2</t>
  </si>
  <si>
    <t>12_1</t>
  </si>
  <si>
    <t>13_1</t>
  </si>
  <si>
    <t>13_2</t>
  </si>
  <si>
    <t>13_3</t>
  </si>
  <si>
    <t>(1112)</t>
  </si>
  <si>
    <t>12.1</t>
  </si>
  <si>
    <t>13.1</t>
  </si>
  <si>
    <t>13.2</t>
  </si>
  <si>
    <t>13.3</t>
  </si>
  <si>
    <t>Количество целевых направлений в РГМУ,</t>
  </si>
  <si>
    <t>из них поступило</t>
  </si>
  <si>
    <t>Количество обращений граждан, всего:</t>
  </si>
  <si>
    <t>в т.ч. обоснованных жалоб</t>
  </si>
  <si>
    <t>общее число встреч с заявителями</t>
  </si>
  <si>
    <t>Количество проведенных служебных проверок</t>
  </si>
  <si>
    <t>#Закладка Код=Таблица1112 Наименование=Таблица1112</t>
  </si>
  <si>
    <t xml:space="preserve">Прочие  учреждения (Отделения скорой мед. Помощи, Патбюро, Санатории, дома ребенка, БСМЭ, МИАЦ, Резерв, дезстанция, АТЗ, СПК) </t>
  </si>
  <si>
    <t>Имеют свидетельство об  аккредитации (из гр.9), чел.</t>
  </si>
  <si>
    <t>134_1</t>
  </si>
  <si>
    <t>134_2</t>
  </si>
  <si>
    <t>134_3</t>
  </si>
  <si>
    <t>134_4</t>
  </si>
  <si>
    <t>зоолог</t>
  </si>
  <si>
    <t>эмбриолог</t>
  </si>
  <si>
    <t>энтомолог</t>
  </si>
  <si>
    <t>225_1</t>
  </si>
  <si>
    <t>225_2</t>
  </si>
  <si>
    <t>225_3</t>
  </si>
  <si>
    <t>225_4</t>
  </si>
  <si>
    <t>Врачи +без  Медобр.</t>
  </si>
  <si>
    <t xml:space="preserve">Прочие  учреждения (Отделения скорой мед. Помощи, Патбюро,Санатории, дома ребенка, БСМЭ, МИАЦ, Резерв, дезстанция, АТЗ, СПК) </t>
  </si>
  <si>
    <t>Должности и физические лица отделений (кабинетов) профилактики (из таблицы 1100)</t>
  </si>
  <si>
    <t>Физических лиц</t>
  </si>
  <si>
    <t>003_1</t>
  </si>
  <si>
    <t>Специалисты с высшим  немедицинским образованием</t>
  </si>
  <si>
    <t>Провизоры (т.1100 стр.139)</t>
  </si>
  <si>
    <t>141</t>
  </si>
  <si>
    <t>142</t>
  </si>
  <si>
    <t>143</t>
  </si>
  <si>
    <t>Отделения скорой медицинской помощи (стационарные)</t>
  </si>
  <si>
    <t>Центры профпатологии</t>
  </si>
  <si>
    <t>Медицинского освидетельствования на состояние опьянения</t>
  </si>
  <si>
    <t>Число выездов</t>
  </si>
  <si>
    <t>Наличие подразделений -перенос данных прошлого года ф.30 раз.1 т.1003 гр.3 региональная
(нет - 0, есть - 1)</t>
  </si>
  <si>
    <t>число - перенос данных прошлого года т.1003 гр.4 (региональная)</t>
  </si>
  <si>
    <t>8_1</t>
  </si>
  <si>
    <t>Всего - перенос данных прошлого года ф.30 раз.1 таб.1105 гр.3 (региональная)</t>
  </si>
  <si>
    <t>врачи -перенос данных прошлого года таб.1105 гр.4 (региональная)</t>
  </si>
  <si>
    <t>средний медицинский персонал - перенос данных прошлого года таб.1105 гр.5 (региональная)</t>
  </si>
  <si>
    <t>младший медицинский персонал - перенос данных прошлого года таб.1105 гр.6 (региональная)</t>
  </si>
  <si>
    <t>прочий персонал- перенос данных прошлого года таб.1105 гр.7 (региональная)</t>
  </si>
  <si>
    <t>в т.ч. руковод. из.гр.4 - перенос данных прошлого года таб.1105 гр.8 (региональная)</t>
  </si>
  <si>
    <t>Мобильные медицинские комплексы</t>
  </si>
  <si>
    <t>Круглосуточные отделения для ИОВ,УОВ и ВОВ. Ед</t>
  </si>
  <si>
    <t>225_5</t>
  </si>
  <si>
    <t>225_6</t>
  </si>
  <si>
    <t>#Закладка Код=Таблица1102_село Наименование=Таблица_1102_село ФиксСтолбцов=0 ФиксСтрок=0</t>
  </si>
  <si>
    <t>#Закладка Код=Таблица1109_село Наименование=Таблица_1109_село ФиксСтолбцов=2 ФиксСтрок=0</t>
  </si>
  <si>
    <t>#Закладка Код=Таблица1002 Наименование=Таблица1002</t>
  </si>
  <si>
    <t>(1002)</t>
  </si>
  <si>
    <t>число центров (отделений,кабинетов)</t>
  </si>
  <si>
    <t>число посещений</t>
  </si>
  <si>
    <t>число пациентов получивших химиотерапию</t>
  </si>
  <si>
    <t>центры амбулаторной онкологической помощи</t>
  </si>
  <si>
    <t>из них: самостоятельные</t>
  </si>
  <si>
    <t>отделения (кабинеты) амбулаторной онкологической помощи</t>
  </si>
  <si>
    <t xml:space="preserve">из  общего числа получивших санаторно-курортное лечение- иностранные граждане </t>
  </si>
  <si>
    <t>Число кабинетов</t>
  </si>
  <si>
    <t>Наличие подразделений (юридических  самостоятельных подразделений)
(нет - 0, есть - 1)</t>
  </si>
  <si>
    <t>038_1</t>
  </si>
  <si>
    <t xml:space="preserve">Медицинского психолога </t>
  </si>
  <si>
    <t>Медицинского психолога  для детей</t>
  </si>
  <si>
    <t>Отделения (кабинеты) амбулаторной онкологической помощи</t>
  </si>
  <si>
    <t>из них для детей</t>
  </si>
  <si>
    <t>Отделения (кабинеты)медицинской реабилитации</t>
  </si>
  <si>
    <t>отделения (кабинеты) медицинской реабилитации для детей</t>
  </si>
  <si>
    <t>из них для детей до 3 лет</t>
  </si>
  <si>
    <t>Центры амбулаторной  онкологической помощи</t>
  </si>
  <si>
    <t>Центр амбулаторной хирургии</t>
  </si>
  <si>
    <t>Центры гериатрические</t>
  </si>
  <si>
    <t>Центры медицинской реобилитации</t>
  </si>
  <si>
    <t>Логопедические для детей</t>
  </si>
  <si>
    <t>144</t>
  </si>
  <si>
    <t>145</t>
  </si>
  <si>
    <t>146</t>
  </si>
  <si>
    <t>147</t>
  </si>
  <si>
    <t>149</t>
  </si>
  <si>
    <t>150</t>
  </si>
  <si>
    <t>151</t>
  </si>
  <si>
    <t>152</t>
  </si>
  <si>
    <t>153</t>
  </si>
  <si>
    <t>155</t>
  </si>
  <si>
    <t>67_1</t>
  </si>
  <si>
    <t>70_1</t>
  </si>
  <si>
    <t>93_1</t>
  </si>
  <si>
    <t>93_2</t>
  </si>
  <si>
    <t>93_4</t>
  </si>
  <si>
    <t>145_1</t>
  </si>
  <si>
    <t>56-59</t>
  </si>
  <si>
    <t>60-64</t>
  </si>
  <si>
    <t>65 и старше</t>
  </si>
  <si>
    <t>Дневные стационары для детей</t>
  </si>
  <si>
    <t>#Закладка Код=Таблица1102_1 Наименование=Таблица_1102_1 ФиксСтолбцов=0 ФиксСтрок=0</t>
  </si>
  <si>
    <t>#Закладка Код=Таблица1102_2 Наименование=Таблица_1102_2 ФиксСтолбцов=0 ФиксСтрок=0</t>
  </si>
  <si>
    <t>#Закладка Код=Таблица1102_3 Наименование=Таблица_1102_3 ФиксСтолбцов=0 ФиксСтрок=0</t>
  </si>
  <si>
    <t>Средний медицинский персонал ФАПов, всего</t>
  </si>
  <si>
    <t>из них: фельдшеры (включая заведующих)</t>
  </si>
  <si>
    <t>медицинские сестры (включая заведующих)</t>
  </si>
  <si>
    <t>Средний медицинский персонал ФАПов  (из таблицы 1100)</t>
  </si>
  <si>
    <t>(1102_1)</t>
  </si>
  <si>
    <t>Средний медицинский персонал ФП, всего</t>
  </si>
  <si>
    <t>Средний медицинский персонал ФП  (из таблицы 1100)</t>
  </si>
  <si>
    <t>(1102_2)</t>
  </si>
  <si>
    <t>Средний медицинский персонал ФЗ, всего</t>
  </si>
  <si>
    <t>Средний медицинский персонал ФЗ  (из таблицы 1100)</t>
  </si>
  <si>
    <t>(1102_3)</t>
  </si>
  <si>
    <t>из них участвующие в создании и тиражировании "Нововй модели мед. организации"</t>
  </si>
  <si>
    <t>013_1</t>
  </si>
  <si>
    <t>из них имеющие в своем составе дневные стационары</t>
  </si>
  <si>
    <t>019_1</t>
  </si>
  <si>
    <t>19_1</t>
  </si>
  <si>
    <t>из них имеющие в своем составе кабинеты медико-социальной помощи</t>
  </si>
  <si>
    <t>019_2</t>
  </si>
  <si>
    <t>19_2</t>
  </si>
  <si>
    <t>031_1</t>
  </si>
  <si>
    <t>31_1</t>
  </si>
  <si>
    <t>032_1</t>
  </si>
  <si>
    <t>Наркологические амбулаторные  реабилитационные центры (отделения, кабинеты)</t>
  </si>
  <si>
    <t>Отделения неотложной помощи, оказывающие мед. помощь в амбулаторных условиях, всего</t>
  </si>
  <si>
    <t>в том числе взрослому населению</t>
  </si>
  <si>
    <t>076_1</t>
  </si>
  <si>
    <t xml:space="preserve">                   детскому населению</t>
  </si>
  <si>
    <t>076_2</t>
  </si>
  <si>
    <t>из них отделения организации медицинской помощи несовершеннолетним в образовательных организациях</t>
  </si>
  <si>
    <t>091_2</t>
  </si>
  <si>
    <t>092_1</t>
  </si>
  <si>
    <t>096_1</t>
  </si>
  <si>
    <t>102_1</t>
  </si>
  <si>
    <t>Ортопедической стоматологии</t>
  </si>
  <si>
    <t>122_4</t>
  </si>
  <si>
    <t>097_1</t>
  </si>
  <si>
    <t>147_1</t>
  </si>
  <si>
    <t>из них - в составе перинатальных центров</t>
  </si>
  <si>
    <t>147_2</t>
  </si>
  <si>
    <r>
      <t>Центры</t>
    </r>
    <r>
      <rPr>
        <b/>
        <sz val="8"/>
        <color indexed="10"/>
        <rFont val="Tahoma"/>
        <family val="2"/>
        <charset val="204"/>
      </rPr>
      <t xml:space="preserve"> </t>
    </r>
    <r>
      <rPr>
        <b/>
        <sz val="8"/>
        <rFont val="Tahoma"/>
        <family val="2"/>
        <charset val="204"/>
      </rPr>
      <t>охраны здоровья</t>
    </r>
    <r>
      <rPr>
        <b/>
        <sz val="8"/>
        <color indexed="10"/>
        <rFont val="Tahoma"/>
        <family val="2"/>
        <charset val="204"/>
      </rPr>
      <t xml:space="preserve"> </t>
    </r>
    <r>
      <rPr>
        <sz val="8"/>
        <color indexed="8"/>
        <rFont val="Tahoma"/>
        <family val="2"/>
        <charset val="204"/>
      </rPr>
      <t>семьи и репродукции</t>
    </r>
  </si>
  <si>
    <t>117_1</t>
  </si>
  <si>
    <t>Число пациентов, принятых при выездах</t>
  </si>
  <si>
    <t>станции скорой мед. помощи (Да - 1, нет - 0)</t>
  </si>
  <si>
    <t>отделения скорой мед. помощи (Да - 1, нет - 0)</t>
  </si>
  <si>
    <t>медицинские сестры  (включая заведующих)</t>
  </si>
  <si>
    <t>Всего, в том числе:</t>
  </si>
  <si>
    <t>специалисты с высшим немедецинским образованием</t>
  </si>
  <si>
    <t>провизоры</t>
  </si>
  <si>
    <t>средний медицинский персонал</t>
  </si>
  <si>
    <t>фармацевты</t>
  </si>
  <si>
    <t>старшие врачи</t>
  </si>
  <si>
    <t>врачи скорой мед.помощи</t>
  </si>
  <si>
    <t>анестезиологи реаниматологи</t>
  </si>
  <si>
    <t>педиатры</t>
  </si>
  <si>
    <t>4_2</t>
  </si>
  <si>
    <t>4_3</t>
  </si>
  <si>
    <t>4_4</t>
  </si>
  <si>
    <t>4_5</t>
  </si>
  <si>
    <t>4_6</t>
  </si>
  <si>
    <t>#Закладка Код=Таблица1104 Наименование=Таблица_1104 ФиксСтолбцов=0 ФиксСтрок=0</t>
  </si>
  <si>
    <t>фармация</t>
  </si>
  <si>
    <t>138_1</t>
  </si>
  <si>
    <t>189_1</t>
  </si>
  <si>
    <t>5_3</t>
  </si>
  <si>
    <t>5_4</t>
  </si>
  <si>
    <t>5_5</t>
  </si>
  <si>
    <t>водители</t>
  </si>
  <si>
    <t>7_0</t>
  </si>
  <si>
    <t>#Закладка Код=Таблица1110 Наименование=Таблица_1110 ФиксСтолбцов=3 ФиксСтрок=0</t>
  </si>
  <si>
    <t>(1110)</t>
  </si>
  <si>
    <t>Таблица 1106  Должности и физические лица отделений организации медицинской помощи несовершеннолетним в образовательных организациях</t>
  </si>
  <si>
    <t>Должности и физические лица отделений организации медицинской помощи несовершеннолетним в образовательных организациях</t>
  </si>
  <si>
    <t>Врачи ( из табл. 1100, стр 1)</t>
  </si>
  <si>
    <t>Средний медперсонал – всего (т.1100 стр.144)</t>
  </si>
  <si>
    <t>Фармацевты (т.1100 стр.219)</t>
  </si>
  <si>
    <t>Младший медперсонал (т.1100 стр.224)</t>
  </si>
  <si>
    <t>Прочий персонал (т.1100 стр.227)</t>
  </si>
  <si>
    <t>Всего должностей (т.1100 стр.231)</t>
  </si>
  <si>
    <t xml:space="preserve">участвующие в создании и тиражировании "Новой модели медицинской организации"
</t>
  </si>
  <si>
    <t>физической и реабилитационной медицины</t>
  </si>
  <si>
    <t>225_7</t>
  </si>
  <si>
    <t>Руководитель организации</t>
  </si>
  <si>
    <t>$Руководитель$</t>
  </si>
  <si>
    <t>(Ф.И.О.)</t>
  </si>
  <si>
    <t>Должностное лицо, ответственное за составление формы</t>
  </si>
  <si>
    <t>$Должность$</t>
  </si>
  <si>
    <t>$Ответственный$</t>
  </si>
  <si>
    <t>(должность)</t>
  </si>
  <si>
    <t>Номер контактного телефона</t>
  </si>
  <si>
    <t>$Телефон$</t>
  </si>
  <si>
    <t>(телефон)</t>
  </si>
  <si>
    <t>Дата составления документа</t>
  </si>
  <si>
    <t>$ДатаСоставления$</t>
  </si>
  <si>
    <t>(дата)</t>
  </si>
  <si>
    <t>$НаименованиеМО$</t>
  </si>
  <si>
    <t>$2$</t>
  </si>
  <si>
    <t>$3$</t>
  </si>
  <si>
    <t>$4$</t>
  </si>
  <si>
    <t>$Адрес$</t>
  </si>
  <si>
    <t>Данные предыдущего года (гр.3)</t>
  </si>
  <si>
    <t>Данные предыдущего года (гр.4)</t>
  </si>
  <si>
    <t>данные предыдущего года (гр.4)</t>
  </si>
  <si>
    <t>данные предыдущего года (гр.5)</t>
  </si>
  <si>
    <t>Гериатрические</t>
  </si>
  <si>
    <t>с современной инфраструктурой оказания медицинской помощи детям</t>
  </si>
  <si>
    <t>013_2</t>
  </si>
  <si>
    <t>30_1</t>
  </si>
  <si>
    <t>032_2</t>
  </si>
  <si>
    <t>31_2</t>
  </si>
  <si>
    <t>33.1</t>
  </si>
  <si>
    <t>33.2</t>
  </si>
  <si>
    <t>33.2.1</t>
  </si>
  <si>
    <t>33.3</t>
  </si>
  <si>
    <t>33.3.1.</t>
  </si>
  <si>
    <t>33.4</t>
  </si>
  <si>
    <t>33.4.1</t>
  </si>
  <si>
    <t>33.5</t>
  </si>
  <si>
    <t>33.6</t>
  </si>
  <si>
    <t>33.7</t>
  </si>
  <si>
    <t>33.8</t>
  </si>
  <si>
    <t>33.9</t>
  </si>
  <si>
    <t>33.9.1</t>
  </si>
  <si>
    <t>33.10</t>
  </si>
  <si>
    <t>33.11</t>
  </si>
  <si>
    <t>33.12</t>
  </si>
  <si>
    <t>36.1</t>
  </si>
  <si>
    <t>36.2</t>
  </si>
  <si>
    <t>36.3</t>
  </si>
  <si>
    <t>53</t>
  </si>
  <si>
    <t>63.1</t>
  </si>
  <si>
    <t>075_1</t>
  </si>
  <si>
    <t>Отделения судебно-медицинских экспертиз</t>
  </si>
  <si>
    <t>80.1</t>
  </si>
  <si>
    <t>Центры (отделения) вспомогательных репродуктивных технологий</t>
  </si>
  <si>
    <t>Амбулатории (включая передвижные)</t>
  </si>
  <si>
    <t>Центры профилактики и борьбы со СПИДом</t>
  </si>
  <si>
    <t>136_1</t>
  </si>
  <si>
    <t>005_1</t>
  </si>
  <si>
    <t>5. Региональные сосудистые центры, первичные сосудистые отделения</t>
  </si>
  <si>
    <t>1.3.1</t>
  </si>
  <si>
    <t>1.4</t>
  </si>
  <si>
    <t>2.3.1</t>
  </si>
  <si>
    <t>2.4</t>
  </si>
  <si>
    <t>Выписано пациентов, чел.</t>
  </si>
  <si>
    <t>Умерло</t>
  </si>
  <si>
    <t>взрослые 18 лет и старше</t>
  </si>
  <si>
    <t>из них трудоспособного возраста*</t>
  </si>
  <si>
    <t>из них старше трудоспособного возраста</t>
  </si>
  <si>
    <t>Сельское население (чел.)</t>
  </si>
  <si>
    <t>Городское население (чел.)</t>
  </si>
  <si>
    <t>детей 0-4 лет</t>
  </si>
  <si>
    <t>детей 5-9 лет</t>
  </si>
  <si>
    <t>детей 10-14 лет</t>
  </si>
  <si>
    <t>из них: до 1 мес.</t>
  </si>
  <si>
    <t>Данные предыдущего года</t>
  </si>
  <si>
    <t>медицинские микробиологи</t>
  </si>
  <si>
    <t>037_1</t>
  </si>
  <si>
    <t>онкологи-гематологи  детские</t>
  </si>
  <si>
    <t>108_1</t>
  </si>
  <si>
    <t>другие специальности лаборторной диагностики</t>
  </si>
  <si>
    <t>158_3</t>
  </si>
  <si>
    <t>162_3</t>
  </si>
  <si>
    <t>медицинская сестра  по приему вызовов скорой медицинской помощи и передаче их выездным бригадам скорой медицинской помощи</t>
  </si>
  <si>
    <t>фельдшеры по приему вызовов скорой медицинской помощи и передаче их выездным бригадам</t>
  </si>
  <si>
    <t>207_1</t>
  </si>
  <si>
    <t>216_3</t>
  </si>
  <si>
    <t>зубной врач</t>
  </si>
  <si>
    <t>004_1</t>
  </si>
  <si>
    <t>(1103_1)</t>
  </si>
  <si>
    <t>#Закладка Код=Таблица1103_1 Наименование=Таблица_1103_1 ФиксСтолбцов=3 ФиксСтрок=0</t>
  </si>
  <si>
    <t xml:space="preserve">Из общего числа должностей врачей (стр. 1) – в  кабинете неотложной помощи:                                                штатных </t>
  </si>
  <si>
    <t xml:space="preserve">физических лиц основных работников врачей на занятых должностях </t>
  </si>
  <si>
    <t xml:space="preserve">физических лиц основных работников (средний медперсонал - фельдшера) на занятых должностях </t>
  </si>
  <si>
    <t>5_3_1</t>
  </si>
  <si>
    <t xml:space="preserve">           по гигиене детей и подростков (из табл. 1100, стр.51)</t>
  </si>
  <si>
    <t>(1110_2)</t>
  </si>
  <si>
    <t xml:space="preserve">   врачи</t>
  </si>
  <si>
    <t xml:space="preserve">        в том числе: акушер-гинеколог</t>
  </si>
  <si>
    <t xml:space="preserve">                              психотерапевт </t>
  </si>
  <si>
    <t xml:space="preserve">   специалисты с высшим немедицинским образованием</t>
  </si>
  <si>
    <t xml:space="preserve">        в том числе: медицинский психолог</t>
  </si>
  <si>
    <t xml:space="preserve">   средний медицинский персонал</t>
  </si>
  <si>
    <t xml:space="preserve">        в том числе: медицинская сестра</t>
  </si>
  <si>
    <t xml:space="preserve">   прочий персонал</t>
  </si>
  <si>
    <t xml:space="preserve">        в том числе: психолог</t>
  </si>
  <si>
    <t xml:space="preserve">                              специалист по социальной работе</t>
  </si>
  <si>
    <t xml:space="preserve">                              юрист</t>
  </si>
  <si>
    <t>3.1</t>
  </si>
  <si>
    <t>6.3</t>
  </si>
  <si>
    <t>002_1</t>
  </si>
  <si>
    <t>002_2</t>
  </si>
  <si>
    <t>006_1</t>
  </si>
  <si>
    <t>006_2</t>
  </si>
  <si>
    <t>006_3</t>
  </si>
  <si>
    <t>Должности и физические лица центров (отделений) медико-социальной поддержки беременных женщин, оказавшихся в трудной жизненной ситуации (из табл. 1100)</t>
  </si>
  <si>
    <r>
      <rPr>
        <b/>
        <sz val="8"/>
        <color indexed="8"/>
        <rFont val="Tahoma"/>
        <family val="2"/>
        <charset val="204"/>
      </rPr>
      <t>Кроме того</t>
    </r>
    <r>
      <rPr>
        <sz val="8"/>
        <color indexed="8"/>
        <rFont val="Tahoma"/>
        <family val="2"/>
        <charset val="204"/>
      </rPr>
      <t>, число физических лиц без медицинского образования ,занимающих должности среднего медицинского персонала</t>
    </r>
  </si>
  <si>
    <r>
      <t>Врачей(из строки</t>
    </r>
    <r>
      <rPr>
        <b/>
        <sz val="8"/>
        <color indexed="8"/>
        <rFont val="Tahoma"/>
        <family val="2"/>
        <charset val="204"/>
      </rPr>
      <t xml:space="preserve"> 1</t>
    </r>
    <r>
      <rPr>
        <sz val="8"/>
        <color indexed="8"/>
        <rFont val="Tahoma"/>
        <family val="2"/>
        <charset val="204"/>
      </rPr>
      <t>)</t>
    </r>
  </si>
  <si>
    <t>(1111_2)</t>
  </si>
  <si>
    <t xml:space="preserve">               из них: акушер-гинеколог (для проведения программы ЭКО) </t>
  </si>
  <si>
    <t xml:space="preserve">                              анестезиолог-реаниматолог </t>
  </si>
  <si>
    <t xml:space="preserve">                              ультразвуковой диагностики </t>
  </si>
  <si>
    <t xml:space="preserve">                              клинической лабораторной диагностики </t>
  </si>
  <si>
    <t xml:space="preserve">        в том числе: эмбриолог</t>
  </si>
  <si>
    <t>2.1.1</t>
  </si>
  <si>
    <t>№№ строк</t>
  </si>
  <si>
    <t>#Закладка Код=Таблица1110_2 Наименование=Таблица_1110_2 ФиксСтолбцов=3 ФиксСтрок=0</t>
  </si>
  <si>
    <t>#Закладка Код=Таблица1111_2 Наименование=Таблица_1111_2 ФиксСтолбцов=3 ФиксСтрок=0</t>
  </si>
  <si>
    <t>002_1_1</t>
  </si>
  <si>
    <t>002_3</t>
  </si>
  <si>
    <t>002_4</t>
  </si>
  <si>
    <t>220_1</t>
  </si>
  <si>
    <t>#Закладка Код=Таблица1101_1 Наименование=Таблица1101_1 ФиксСтолбцов=0 ФиксСтрок=0</t>
  </si>
  <si>
    <t>Должности и физические лица прививочных кабинетов  (из таблицы 1100)</t>
  </si>
  <si>
    <t>(1101_1)</t>
  </si>
  <si>
    <t xml:space="preserve">Организации медицинской помощи несовершеннолетним 
в образовательных организациях (отделения, кабинеты)
</t>
  </si>
  <si>
    <t>052_2</t>
  </si>
  <si>
    <t>79.1</t>
  </si>
  <si>
    <t>84.1</t>
  </si>
  <si>
    <t>из них: в образовательных организациях, профессиональных образовательных организациях, образовательных организациях высшего образования и дополнительного образования, призывных пунктах на предприятиях и в организациях</t>
  </si>
  <si>
    <t>108.1</t>
  </si>
  <si>
    <r>
      <t xml:space="preserve">Центры (отделения, кабинеты) медико-социальной поддержки </t>
    </r>
    <r>
      <rPr>
        <b/>
        <sz val="8"/>
        <rFont val="Tahoma"/>
        <family val="2"/>
        <charset val="204"/>
      </rPr>
      <t xml:space="preserve">(помощи) </t>
    </r>
  </si>
  <si>
    <t xml:space="preserve">   из них для беременных женщин, оказавшихся в трудной жизненной ситуации</t>
  </si>
  <si>
    <t>147_1_1</t>
  </si>
  <si>
    <t>в женских консультациях</t>
  </si>
  <si>
    <t>147_3</t>
  </si>
  <si>
    <t>147_4</t>
  </si>
  <si>
    <t xml:space="preserve">            для детей</t>
  </si>
  <si>
    <t>Центры профилактики остеопороза</t>
  </si>
  <si>
    <t>136_2</t>
  </si>
  <si>
    <t>Справочно: кадры</t>
  </si>
  <si>
    <t>Справочно: работа</t>
  </si>
  <si>
    <t>Справочно: оборудование</t>
  </si>
  <si>
    <t>комментарий</t>
  </si>
  <si>
    <t>по структуре</t>
  </si>
  <si>
    <t>по структуре, за исключением одноименного учреждения  ГБУ РО НД</t>
  </si>
  <si>
    <t>кроме самостоятельных детских поликлиник</t>
  </si>
  <si>
    <t>кроме самостоятельных детских поликлиник, в соответствии с приказом МЗРО</t>
  </si>
  <si>
    <t>по структуре, если число занятых ставок составляет  более 4,0</t>
  </si>
  <si>
    <t xml:space="preserve">по структуре, </t>
  </si>
  <si>
    <t>по структуре  - поликлиническое подразделение  областное или межтерриториальное, не имеющее прикрепленного населения</t>
  </si>
  <si>
    <t>в соответствии с приказом МЗРО</t>
  </si>
  <si>
    <t>по структуре, при наличии штатной должности зав. Лабораторией</t>
  </si>
  <si>
    <t>по структуре, по приказу МЗ РО (приложить приказ)</t>
  </si>
  <si>
    <t>по структуре областного ЛПУ, по приказу МЗ РО (приложить приказ)</t>
  </si>
  <si>
    <t>по структуре в областных и крупных межтерриториальных  медицинских организациях</t>
  </si>
  <si>
    <t>по структуре, отделение - при числе штатных единиц свыше 4,0</t>
  </si>
  <si>
    <t>по структуре, в ГБУ РО РОКБ</t>
  </si>
  <si>
    <t>по структуре - ГБУ ОКБ №2, ФГБУ РГМУ, МБУЗ  ГБ №20 Ростов-на-Дону</t>
  </si>
  <si>
    <t xml:space="preserve">по структуре, кроме самостоятельных поликлиник и подразделений, ранее показанных в качестве консультативно-диагностических центров или клинико-диагностических центров </t>
  </si>
  <si>
    <t>по структуре, в соотв. с приказом МЗРО</t>
  </si>
  <si>
    <t>по структуре в ГБУ РО ГВВ</t>
  </si>
  <si>
    <t>по структуре в ГБУ РО РОКБ</t>
  </si>
  <si>
    <t>по структуре, кроме одноименных учреждений ГБУ РО ЦМР №1 и №2</t>
  </si>
  <si>
    <t>по структуре, кроме одноименных учреждений ГБУ РО ЦМР №1 и №3</t>
  </si>
  <si>
    <t>по структуре, кроме одноименного учреждения ГБУ РО ОЦОЗС и Р</t>
  </si>
  <si>
    <t>по структуре, кроме одноименного учреждения ГБУ РО ЦПБ СПИД</t>
  </si>
  <si>
    <t>по структуре, лицензии</t>
  </si>
  <si>
    <r>
      <t xml:space="preserve">Наличие подразделений </t>
    </r>
    <r>
      <rPr>
        <b/>
        <sz val="8"/>
        <rFont val="Tahoma"/>
        <family val="2"/>
        <charset val="204"/>
      </rPr>
      <t xml:space="preserve">и форм работы </t>
    </r>
    <r>
      <rPr>
        <sz val="8"/>
        <rFont val="Tahoma"/>
        <family val="2"/>
        <charset val="204"/>
      </rPr>
      <t xml:space="preserve">
(нет - 0, есть - 1)</t>
    </r>
  </si>
  <si>
    <r>
      <t xml:space="preserve">Число подразделений, </t>
    </r>
    <r>
      <rPr>
        <b/>
        <sz val="8"/>
        <rFont val="Tahoma"/>
        <family val="2"/>
        <charset val="204"/>
      </rPr>
      <t>установок, бригад</t>
    </r>
  </si>
  <si>
    <t>справочно</t>
  </si>
  <si>
    <t>по структуре в областных мед организациях</t>
  </si>
  <si>
    <r>
      <t xml:space="preserve">проведено </t>
    </r>
    <r>
      <rPr>
        <b/>
        <sz val="8"/>
        <rFont val="Tahoma"/>
        <family val="2"/>
        <charset val="204"/>
      </rPr>
      <t>выбывшими</t>
    </r>
    <r>
      <rPr>
        <sz val="8"/>
        <rFont val="Tahoma"/>
        <family val="2"/>
        <charset val="204"/>
      </rPr>
      <t xml:space="preserve"> пациентами койко-дней</t>
    </r>
  </si>
  <si>
    <t>врачебной амбулатории</t>
  </si>
  <si>
    <t>* женщины – 18-56 лет, мужчины – 18-61 лет</t>
  </si>
  <si>
    <t>из гр. 11 - юноши</t>
  </si>
  <si>
    <t>из гр. 11 - девушки</t>
  </si>
  <si>
    <t>Распределение станций и отделений скорой медицинской помощи по числу выполненных вызовов за календарный год</t>
  </si>
  <si>
    <t>Справочно1</t>
  </si>
  <si>
    <t>Справочно2</t>
  </si>
  <si>
    <t>Число штатных должностей</t>
  </si>
  <si>
    <t>217_1_1</t>
  </si>
  <si>
    <t>217_1_2</t>
  </si>
  <si>
    <t>217_1_3</t>
  </si>
  <si>
    <t>217_1_4</t>
  </si>
  <si>
    <t>217_1_5</t>
  </si>
  <si>
    <t>217_1_6</t>
  </si>
  <si>
    <t>217_1_7</t>
  </si>
  <si>
    <t>217_1_8</t>
  </si>
  <si>
    <t>217_2_1</t>
  </si>
  <si>
    <t>217_2_3</t>
  </si>
  <si>
    <t>217_2_4</t>
  </si>
  <si>
    <t>217_2_5</t>
  </si>
  <si>
    <t>217_2_6</t>
  </si>
  <si>
    <t>217_2_7</t>
  </si>
  <si>
    <t>217_2_8</t>
  </si>
  <si>
    <t>217_2_9</t>
  </si>
  <si>
    <t>217_2_11</t>
  </si>
  <si>
    <t>217_3_2</t>
  </si>
  <si>
    <t>217_3_5</t>
  </si>
  <si>
    <t>217_3_8</t>
  </si>
  <si>
    <t>217_3_10</t>
  </si>
  <si>
    <t>217_3_16</t>
  </si>
  <si>
    <t>217_3_21</t>
  </si>
  <si>
    <t>217_3_23</t>
  </si>
  <si>
    <t>217_3_30</t>
  </si>
  <si>
    <t>217_3_34</t>
  </si>
  <si>
    <t>217_3_35</t>
  </si>
  <si>
    <t>217_3_42</t>
  </si>
  <si>
    <t>217_3_46</t>
  </si>
  <si>
    <t>217_3_47</t>
  </si>
  <si>
    <t>217_4_1</t>
  </si>
  <si>
    <t>217_4_2</t>
  </si>
  <si>
    <t>217_4_3</t>
  </si>
  <si>
    <t>217_4_4</t>
  </si>
  <si>
    <t>Инженер по организации эксплуатации и ремонта зданий и сооружений/инженер-строитель</t>
  </si>
  <si>
    <t>217_5_1</t>
  </si>
  <si>
    <t>Инженер по обслуживанию и ремонту медицинского оборудования /по комплектации оборудования</t>
  </si>
  <si>
    <t>217_5_9</t>
  </si>
  <si>
    <t>217_5_17</t>
  </si>
  <si>
    <t>231.1</t>
  </si>
  <si>
    <t>220_2</t>
  </si>
  <si>
    <t>231.2</t>
  </si>
  <si>
    <t>220_3</t>
  </si>
  <si>
    <t>231.3</t>
  </si>
  <si>
    <t>220_4</t>
  </si>
  <si>
    <t>231.4</t>
  </si>
  <si>
    <t>220_5</t>
  </si>
  <si>
    <t>231.5</t>
  </si>
  <si>
    <t>220_6</t>
  </si>
  <si>
    <t>231.6</t>
  </si>
  <si>
    <t>220_7</t>
  </si>
  <si>
    <t>231.7</t>
  </si>
  <si>
    <t>220_8</t>
  </si>
  <si>
    <t>231.8</t>
  </si>
  <si>
    <t>#Закладка Код=Таблица1100_село Наименование=Таблица1100_село ФиксСтолбцов=3 ФиксСтрок=10</t>
  </si>
  <si>
    <t>=Таблица1100!E11</t>
  </si>
  <si>
    <t>Приказ Росстата:
Об утверждении формы
от__________  № ____                      О внесении изменений (при наличии)
от  __________ № ___
от  __________ № ___</t>
  </si>
  <si>
    <t>Водитель автомобиля, включая водителей СМП</t>
  </si>
  <si>
    <t xml:space="preserve">из них: медицинских регистраторов </t>
  </si>
  <si>
    <t xml:space="preserve">медицинских дезинфекторов </t>
  </si>
  <si>
    <t xml:space="preserve">инструкторов по лечебной физкультуре </t>
  </si>
  <si>
    <t xml:space="preserve">инструкторов по трудотерапии </t>
  </si>
  <si>
    <t xml:space="preserve"> прочие (медстатистиков) </t>
  </si>
  <si>
    <t xml:space="preserve"> прочие (медицинские сестры) </t>
  </si>
  <si>
    <t>4_7</t>
  </si>
  <si>
    <t>фармацевт</t>
  </si>
  <si>
    <t>5_6</t>
  </si>
  <si>
    <t>Фельдшерские участки (из строк 001, 004, 005 - при отсутствии врачей обязанности по обслуживанию населения возложены на фельдшера )</t>
  </si>
  <si>
    <t>Таблица 1104  Должности и физические лица амбулаторий</t>
  </si>
  <si>
    <t>Должности  кабинета неотложной помощи</t>
  </si>
  <si>
    <t xml:space="preserve">Должности  кабинета неотложной помощ
(из таблицы 1100) </t>
  </si>
  <si>
    <t>33.2.2</t>
  </si>
  <si>
    <t>33_2_2</t>
  </si>
  <si>
    <t xml:space="preserve">   с наличием молекулярно- генетических лабораторий (ПЦР- лабораторий)</t>
  </si>
  <si>
    <t>Стоматологические (зубоврачебные) (включая передвижные)</t>
  </si>
  <si>
    <t xml:space="preserve"> Фельдшерские пункты наркологические</t>
  </si>
  <si>
    <t>Центры врача общей практики (семейной медицины)</t>
  </si>
  <si>
    <t>Центры паллиативной медицинской помощи</t>
  </si>
  <si>
    <t>Центры респираторные</t>
  </si>
  <si>
    <t xml:space="preserve">            из них длявзрослых</t>
  </si>
  <si>
    <t>Центры травматологии и ортопедии</t>
  </si>
  <si>
    <t>Хосписы</t>
  </si>
  <si>
    <t xml:space="preserve">          из них для детей</t>
  </si>
  <si>
    <t>144_1</t>
  </si>
  <si>
    <t>138_0</t>
  </si>
  <si>
    <t>139_0</t>
  </si>
  <si>
    <t>144_0</t>
  </si>
  <si>
    <t>штатных должностей</t>
  </si>
  <si>
    <t>занятых должностей</t>
  </si>
  <si>
    <t>физ. лиц</t>
  </si>
  <si>
    <t>Врачебные амбулатории</t>
  </si>
  <si>
    <t>Мобильные стоматологические кабинеты</t>
  </si>
  <si>
    <t>Отделения  выездной патронажной паллиативной медицинской помощи взрослым</t>
  </si>
  <si>
    <t>Отделения  выездной патронажной паллиативной медицинской помощи детям</t>
  </si>
  <si>
    <t>005_2</t>
  </si>
  <si>
    <t>15</t>
  </si>
  <si>
    <t>из графы 3 - численность населения, проживающего в населенных пунктах с численностью населения 100-2000 человек</t>
  </si>
  <si>
    <t>132_1</t>
  </si>
  <si>
    <t>132_2</t>
  </si>
  <si>
    <t>134_5</t>
  </si>
  <si>
    <t>138_2</t>
  </si>
  <si>
    <t>138_3</t>
  </si>
  <si>
    <t>138_4</t>
  </si>
  <si>
    <t>из строки 156 - акушерка ФАП (из стр.156)</t>
  </si>
  <si>
    <t>180_1</t>
  </si>
  <si>
    <t>183_1</t>
  </si>
  <si>
    <t>189_0</t>
  </si>
  <si>
    <t>из них, врачей эпидемиологов и паразитологов</t>
  </si>
  <si>
    <t>198_1</t>
  </si>
  <si>
    <t>врачей по гигиене детей и подростков, по гигиене питания, по гигиене труда, по гигиеничексому воспитанию, по коммунальной гигиене, по общей гигиене, по радиационной гигиене</t>
  </si>
  <si>
    <t>198_2</t>
  </si>
  <si>
    <t>энтомологов</t>
  </si>
  <si>
    <t>198_3</t>
  </si>
  <si>
    <t>фельдшер ФАП, ФП, ФЗП</t>
  </si>
  <si>
    <t>207_2</t>
  </si>
  <si>
    <t>фельдшер на самостоятельном амбулаторном приеме</t>
  </si>
  <si>
    <t>207_3</t>
  </si>
  <si>
    <t>фельдшер неотложной помощи</t>
  </si>
  <si>
    <t>207_4</t>
  </si>
  <si>
    <t>из них: младшие медицинские сестры</t>
  </si>
  <si>
    <t>214_1</t>
  </si>
  <si>
    <t>Директор мед. организации без  высшего мед. образования</t>
  </si>
  <si>
    <t>217_1_0</t>
  </si>
  <si>
    <t>021_1</t>
  </si>
  <si>
    <t>083_1</t>
  </si>
  <si>
    <t>специалисты по социальной работе (с высшим педагогическим, юридическим, или социологическим образованием)</t>
  </si>
  <si>
    <t>218_1</t>
  </si>
  <si>
    <t>219_0</t>
  </si>
  <si>
    <t>специалисты в области слухопротезирования (сурдоакустик) (техник)</t>
  </si>
  <si>
    <t>225_6_1</t>
  </si>
  <si>
    <t>2.0</t>
  </si>
  <si>
    <t>156_1</t>
  </si>
  <si>
    <t>169.1</t>
  </si>
  <si>
    <t>169.2</t>
  </si>
  <si>
    <t>169.3</t>
  </si>
  <si>
    <t>173.1</t>
  </si>
  <si>
    <t>173.2</t>
  </si>
  <si>
    <t>173.3</t>
  </si>
  <si>
    <t>198.1</t>
  </si>
  <si>
    <t>198.4</t>
  </si>
  <si>
    <t>198.5</t>
  </si>
  <si>
    <t>198.6</t>
  </si>
  <si>
    <t>198.7</t>
  </si>
  <si>
    <t>198.8</t>
  </si>
  <si>
    <t>210.0</t>
  </si>
  <si>
    <t>210.1</t>
  </si>
  <si>
    <t>210.2</t>
  </si>
  <si>
    <t>210.3</t>
  </si>
  <si>
    <t>215_1</t>
  </si>
  <si>
    <t>215_2</t>
  </si>
  <si>
    <t>215_3</t>
  </si>
  <si>
    <t>220.0</t>
  </si>
  <si>
    <t>225</t>
  </si>
  <si>
    <t>226</t>
  </si>
  <si>
    <t>226.0</t>
  </si>
  <si>
    <t>227.0</t>
  </si>
  <si>
    <t>227.1</t>
  </si>
  <si>
    <t>227.1.1</t>
  </si>
  <si>
    <t>227.1.2</t>
  </si>
  <si>
    <t>227.1.3</t>
  </si>
  <si>
    <t>227.1.4</t>
  </si>
  <si>
    <t>227.1.5</t>
  </si>
  <si>
    <t>227.1.6</t>
  </si>
  <si>
    <t>227.1.7</t>
  </si>
  <si>
    <t>227.1.8</t>
  </si>
  <si>
    <t>227.1.9</t>
  </si>
  <si>
    <t>227.1.10</t>
  </si>
  <si>
    <t>227.1.11</t>
  </si>
  <si>
    <t>227.1.12</t>
  </si>
  <si>
    <t>227.1.13</t>
  </si>
  <si>
    <t>227.1.14</t>
  </si>
  <si>
    <t>227.1.15</t>
  </si>
  <si>
    <t>227.1.16</t>
  </si>
  <si>
    <t>227.1.17</t>
  </si>
  <si>
    <t>227.1.18</t>
  </si>
  <si>
    <t>227.1.19</t>
  </si>
  <si>
    <t>227.1.20</t>
  </si>
  <si>
    <t>227.1.21</t>
  </si>
  <si>
    <t>227.1.22</t>
  </si>
  <si>
    <t>227.1.23</t>
  </si>
  <si>
    <t>227.1.24</t>
  </si>
  <si>
    <t>227.1.25</t>
  </si>
  <si>
    <t>227.1.26</t>
  </si>
  <si>
    <t>227.1.27</t>
  </si>
  <si>
    <t>227.1.29</t>
  </si>
  <si>
    <t>227.1.30</t>
  </si>
  <si>
    <t>227.1.31</t>
  </si>
  <si>
    <t>227.1.32</t>
  </si>
  <si>
    <t>227.1.33</t>
  </si>
  <si>
    <t>227.1.34</t>
  </si>
  <si>
    <t>227.1.35</t>
  </si>
  <si>
    <t>227.1.36</t>
  </si>
  <si>
    <t>227.1.37</t>
  </si>
  <si>
    <t>227.1.38</t>
  </si>
  <si>
    <t>227.1.39</t>
  </si>
  <si>
    <t>227.1.40</t>
  </si>
  <si>
    <t>227.1.41</t>
  </si>
  <si>
    <t>227.1.42</t>
  </si>
  <si>
    <t>230.0</t>
  </si>
  <si>
    <t>242.1</t>
  </si>
  <si>
    <t>244.1</t>
  </si>
  <si>
    <t>244.2</t>
  </si>
  <si>
    <t>244.3</t>
  </si>
  <si>
    <t>244.4</t>
  </si>
  <si>
    <t>кибернетики</t>
  </si>
  <si>
    <t>общей практики (семейные врачи)</t>
  </si>
  <si>
    <t>по спортивной медицине (включая старших врачей)</t>
  </si>
  <si>
    <t>скорой медицинской помощи (включая старших врачей)</t>
  </si>
  <si>
    <t>выездной бригады скорой медицинской помощи</t>
  </si>
  <si>
    <t xml:space="preserve">медицинские логопеды </t>
  </si>
  <si>
    <t>нейропсихологи</t>
  </si>
  <si>
    <t>специалисты по физической реабилитации (кинезиоспециалисты)</t>
  </si>
  <si>
    <t>судебные эксперты (эксперты-биохимики, эксперты-генетики, эксперты-химики)</t>
  </si>
  <si>
    <t>химики-эксперты медицинской организации</t>
  </si>
  <si>
    <t>эксперты-физики по контролю за источниками ионизирующих и неоионизирующих излучений</t>
  </si>
  <si>
    <t>специалисты по эргореабилитации (эргоспециалисты)</t>
  </si>
  <si>
    <t>Провизоры - всего</t>
  </si>
  <si>
    <t xml:space="preserve">из них по должностям:
провизоры (из стр.143)
</t>
  </si>
  <si>
    <t>провизоры - аналитики (из стр.143)</t>
  </si>
  <si>
    <t>провизоры - технологи (из стр.143)</t>
  </si>
  <si>
    <t>руководители (главная медицинская сестра (брат), главная акушерка (акушер), главный фельдшер, заместитель главного врача) (из стр.151)</t>
  </si>
  <si>
    <t>из строки 151 - акушерки (включая старших и заведующих)</t>
  </si>
  <si>
    <t>зубные техники (включая старших)</t>
  </si>
  <si>
    <t>медицинские лаборанты техники (фельдшеры-лаборанты), включая старших</t>
  </si>
  <si>
    <t>медицинские сестры (братья),  всего</t>
  </si>
  <si>
    <t>из строки 174: анестезисты</t>
  </si>
  <si>
    <t>операционные  (включая старших)</t>
  </si>
  <si>
    <t xml:space="preserve"> по профилактике</t>
  </si>
  <si>
    <t>прочие должности медицинских сестер (братьев)(включая заведующих)</t>
  </si>
  <si>
    <t>из строки 198: медицинские сестры кабинетов врачей-специалистов и отделений</t>
  </si>
  <si>
    <t>из строки 198: медицинские сестры ФАП, ФП, ФЗП</t>
  </si>
  <si>
    <t>из строки 198: медицинские сестры скорой помощи</t>
  </si>
  <si>
    <t>из строки 198: медицинские сестры врачей-психиатров участковых</t>
  </si>
  <si>
    <t>из строки 198: медицинские сестры УЗИ, эндоскопии</t>
  </si>
  <si>
    <t>из строки 198: медицинские сестры дневных стационаров</t>
  </si>
  <si>
    <t>медицинские технологи (включая старших)</t>
  </si>
  <si>
    <t>фельдшеры (включая старших и заведующих)</t>
  </si>
  <si>
    <t>Младший медицинский и фармацевтический  медперсонал</t>
  </si>
  <si>
    <t>из них: младшие медицинские сестры по уходу за больными (из стр. 221)</t>
  </si>
  <si>
    <t>санитары (из стр. 221)</t>
  </si>
  <si>
    <t>сестры-хозяйки (из стр. 221)</t>
  </si>
  <si>
    <t>фасовщики аптек (из стр.221)</t>
  </si>
  <si>
    <t>санитар-водитель (из стр. 221)</t>
  </si>
  <si>
    <t>Руководящие работники  (Гл. бух., заместители гл. врача по кадрам, экономике,  АХЧ, зам по ГО и т.д.) (из стр. 227)</t>
  </si>
  <si>
    <t>Главный бухгалтер, зам. главного бухгалтера</t>
  </si>
  <si>
    <t>Руководящие работники  (начальники отделов) (из стр. 227)</t>
  </si>
  <si>
    <t>Начальник  эксплуатационной службы (газовой, водопроводно-канализационной, лифтовой,энергетической, транспортной)</t>
  </si>
  <si>
    <t>Начальник контрактной службы/отдела кадров/юридического отдела</t>
  </si>
  <si>
    <t>Начальник отдела материально-технического снабжения/технического отдела/хозяйственного отдела</t>
  </si>
  <si>
    <t>Начальник планово-экономического отдела/ отдела закупок</t>
  </si>
  <si>
    <t>Работники хозяйственных служб и прочие (из стр. 227)</t>
  </si>
  <si>
    <t>Завхоз /зав. Складом / кладовщик/Агент по снабжению</t>
  </si>
  <si>
    <t>Администратор / делопроизводитель / оператор копировальных машин/документовед / секретарь / курьер</t>
  </si>
  <si>
    <t>Инспектор отдела кадров / специалист по кадрам/ по военному учету и бронированию</t>
  </si>
  <si>
    <t>Специалист по гражданской обороне/ пожарной безопасности/охране труда</t>
  </si>
  <si>
    <t>Воспитатель /Музыкальный руководитель /педагог, педагог-психолог</t>
  </si>
  <si>
    <t>Повар, кух.рабочий, буфетчик, раздатчица</t>
  </si>
  <si>
    <t>Гардеробщики, парикмахер, гладильщик, зав. камерой хранения, кастелянша, машинист по стирке и ремонту спец. одежды и мягкого инвентаря / оператор стиральных машин, швея по ремонту одежды</t>
  </si>
  <si>
    <t>Механик/ механик гаража/диспетчер</t>
  </si>
  <si>
    <t>Контролер КПП/сторож /вахтер/дежурный бюро пропусков</t>
  </si>
  <si>
    <t>Аппаратчик воздухоразделения / Газоэлектросварщик  / Маляр-штукатур /Машинист насосной установки / Плотник /Слесарь /слесарь-сантехник / слесарь газового оборудования / слесарь по ремонту автомобилей /электромонтер /Плавильщик (литейщик)</t>
  </si>
  <si>
    <t xml:space="preserve">Рабочий по комплексному обслуживанию и ремонту зданий / подсобный рабочий/ грузчик / лифтер /Кочегар, истопник, оператор котельной / </t>
  </si>
  <si>
    <t>Другие работники  и прочие специалисты различных служб (экономисты и пр) (из стр. 227)</t>
  </si>
  <si>
    <t>Бухгалтеры , бухгалтеры-кассиры,  кассиры</t>
  </si>
  <si>
    <t>регистраторы / статистики</t>
  </si>
  <si>
    <t>Инженерно-технические работники (из стр. 227)</t>
  </si>
  <si>
    <t>из них:  социальные работники (из стр. 227)</t>
  </si>
  <si>
    <t>водители скорой медицинской помощи (из стр. 230.0)</t>
  </si>
  <si>
    <t xml:space="preserve">из них: врачей лабораторий </t>
  </si>
  <si>
    <t xml:space="preserve">по лечебной физкультуре </t>
  </si>
  <si>
    <t xml:space="preserve">врачей - статистиков  </t>
  </si>
  <si>
    <t>специалисты с высшим неоконченным медицинским образованием (студенты) - из строки 236 код 225_1</t>
  </si>
  <si>
    <t xml:space="preserve">Специалистов с высшим немедицинским образованием, занимающих должности врачей, принятых на работу до 1999 года, всего </t>
  </si>
  <si>
    <t>Специалистов без медицинского образования, занимающих должности среднего медицинского персонала</t>
  </si>
  <si>
    <t xml:space="preserve">Всего </t>
  </si>
  <si>
    <t>Средний медицинский персонал ФАПов, ФП, ФЗП (из таблицы 1100)</t>
  </si>
  <si>
    <t>Укомплектованность физическими лицами</t>
  </si>
  <si>
    <t>Укомплектованность занятыми ставками</t>
  </si>
  <si>
    <t>Коэффициент совместительства</t>
  </si>
  <si>
    <t>Коэффициент обеспеченности</t>
  </si>
  <si>
    <t>дефицит</t>
  </si>
  <si>
    <t>12.0</t>
  </si>
  <si>
    <t>13.0</t>
  </si>
  <si>
    <t>14.0</t>
  </si>
  <si>
    <t>16.0</t>
  </si>
  <si>
    <t>17.0</t>
  </si>
  <si>
    <t>среднего медицинского персонала (из стр.151)</t>
  </si>
  <si>
    <t>Средний медицинский персонал ФАПов, ФП (из таблицы 1100) заполняют только ЦРБ, расположенные в городах или в ПГТ</t>
  </si>
  <si>
    <t xml:space="preserve">Из общего числа должностей среднего медицинского персонала (стр. 151) – в смотровом кабинете:                                                штатных </t>
  </si>
  <si>
    <t xml:space="preserve">Из общего числа должностей среднего медицинского персонала (стр. 151, 212 ) – в  кабинете неотложной помощи:                                                штатных </t>
  </si>
  <si>
    <t>младший медицинский и фармацевтический персонал</t>
  </si>
  <si>
    <t xml:space="preserve">врачи выездной бригады </t>
  </si>
  <si>
    <t>10.1</t>
  </si>
  <si>
    <t>10.2</t>
  </si>
  <si>
    <t>Специалисты по приему вызовов</t>
  </si>
  <si>
    <t xml:space="preserve">медсестры по приему вызовов </t>
  </si>
  <si>
    <t>медсестры анестезисты (из гр.14)</t>
  </si>
  <si>
    <t>15.1</t>
  </si>
  <si>
    <t>15.2</t>
  </si>
  <si>
    <t>младший
медицинский и фармацевтический 
персонал</t>
  </si>
  <si>
    <t>младший мед. персонал</t>
  </si>
  <si>
    <t>из них:
(из гр.17)</t>
  </si>
  <si>
    <t>16.0.1</t>
  </si>
  <si>
    <t>16.1</t>
  </si>
  <si>
    <t>18.1</t>
  </si>
  <si>
    <t>4.1.1</t>
  </si>
  <si>
    <t>4_3_1</t>
  </si>
  <si>
    <t>5_1_0</t>
  </si>
  <si>
    <t>6_0_1</t>
  </si>
  <si>
    <t xml:space="preserve">           из них:в сельской местности (из табл. 1100, стр.2)</t>
  </si>
  <si>
    <t>средний медицинский персонал (из табл. 1100, стр.151)</t>
  </si>
  <si>
    <t xml:space="preserve">          из них:в сельской местности (из табл. 1100, стр.152)</t>
  </si>
  <si>
    <t>Медицинские и фармацевтические работники (из табл. 1100)</t>
  </si>
  <si>
    <t>Средний медицинский персонал</t>
  </si>
  <si>
    <t>Медицинские и фармацевтические работники (из табл. 1100) заполняют  медорганизации, расположенные в городах (ЦРБ, БСМЭ, РОПАБ, Дезстанция) имеющие сотрудников, работающих постоянно в сельской местности</t>
  </si>
  <si>
    <t xml:space="preserve">             младший медицинскийи и фармацевтический  персонал</t>
  </si>
  <si>
    <t xml:space="preserve">   младший медицинский и фармацевтический  персонал</t>
  </si>
  <si>
    <t xml:space="preserve">             младший медицинский и фармацевтический  персонал</t>
  </si>
  <si>
    <t>Должности и физические лица центров (отделений) вспомогательных репродуктивных технологий (из табл. 1100) заполняют только ГБУ РО ПЦ и ФГБУ РГМУ</t>
  </si>
  <si>
    <t xml:space="preserve">   средний медицинский и фармацевтический персонал</t>
  </si>
  <si>
    <t xml:space="preserve">   младший медицинский и фармацевтический персонал</t>
  </si>
  <si>
    <t xml:space="preserve">Специалистов с высшим немедицинским образованием, занимающих должности врачей </t>
  </si>
  <si>
    <t xml:space="preserve">Специалистов без медицинского образования занимающих  должности средних медицинских работников </t>
  </si>
  <si>
    <t>специалисты с высшим неоконченным фармацевтическим образованием или провизоры (из строки 217)</t>
  </si>
  <si>
    <t>фельдшер (прочие)</t>
  </si>
  <si>
    <t>207_5</t>
  </si>
  <si>
    <t>215_4</t>
  </si>
  <si>
    <t>из них в общеобразовательных организациях
следующих уровней: начальное общее, основное общее и среднее общее, ед</t>
  </si>
  <si>
    <t xml:space="preserve">Штатных, ед
</t>
  </si>
  <si>
    <t>Занятых, ед</t>
  </si>
  <si>
    <t>из них в дошкольных образовательных организациях, ед</t>
  </si>
  <si>
    <t>Штатных, ед</t>
  </si>
  <si>
    <t>из них в  организациях среднего специального образования
(обслуживание детей в возрасте до 17 лет включительно), ед</t>
  </si>
  <si>
    <t>из них психиатрические</t>
  </si>
  <si>
    <t>005_0</t>
  </si>
  <si>
    <t>в ГБУ РО ПБ, при наличии</t>
  </si>
  <si>
    <t>Передвижной флюорограф-маммограф (флюмамм)</t>
  </si>
  <si>
    <t>по данным оперативной отчетности</t>
  </si>
  <si>
    <t>в малых городах с численностью общего населения до 50 тысяч человек</t>
  </si>
  <si>
    <t xml:space="preserve">в поселках городского типа, </t>
  </si>
  <si>
    <t>в сельской местности</t>
  </si>
  <si>
    <t>СПРАВОЧНО! (Число кабинетов акушеров- гинекологов)</t>
  </si>
  <si>
    <t>СПРАВОЧНО! (Число подрзделнний, отделений, Женских консультаций)</t>
  </si>
  <si>
    <t>(из т 1001 стр 1) акушерско - гинекологические кабинеты, расположенные:</t>
  </si>
  <si>
    <t>(из т 1001 стр 19) женские консультации, расположенные:</t>
  </si>
  <si>
    <t xml:space="preserve"> (1004)      2.1. Кабинеты, отделения, подразделения амбулаторной акушерско- гинекологической помощи, еденица</t>
  </si>
  <si>
    <t xml:space="preserve">#Закладка Код=Таблица1004 Наименование=Таблица1004 </t>
  </si>
  <si>
    <t>№ стр</t>
  </si>
  <si>
    <t>по структуре, с учетом данных оперативной отчетности</t>
  </si>
  <si>
    <t xml:space="preserve"> по данным оперативной отчетности</t>
  </si>
  <si>
    <t xml:space="preserve">Лаборатории </t>
  </si>
  <si>
    <t>Находятся в декретном и долгосрочном отпуске, в том числе мобилизованные (из гр. 9),чел.</t>
  </si>
  <si>
    <t>Должности и физические лица врачебных амбулаторий, включая амбулатории участковых больниц (без ФАП, ФЗ,ФЗП)</t>
  </si>
  <si>
    <t>#Закладка Код=Таблица1106 Наименование=Таблица_1106</t>
  </si>
  <si>
    <t>из графы 3 - численность  женского населения,  человек, всего</t>
  </si>
  <si>
    <t xml:space="preserve">из графы 3 - численность  женского населения фертильного возраста (15-49 лет включительно),  человек, </t>
  </si>
  <si>
    <t>#Закладка Код=Таблица1051 Наименование=Таблица_1051</t>
  </si>
  <si>
    <t xml:space="preserve"> (1051)    8.1 Число женщин проживающих в сельской местности, поселках городского типа и малых городах (численность населения до 50 тыс человек)</t>
  </si>
  <si>
    <t>№ Строк</t>
  </si>
  <si>
    <t>Число женщин всего, прикрепленных:</t>
  </si>
  <si>
    <t>из них получивших медицинскую помощь, чел</t>
  </si>
  <si>
    <t>справочно!</t>
  </si>
  <si>
    <t>к женским консультациям</t>
  </si>
  <si>
    <t>к акушерско - гинекологическим кабинетам</t>
  </si>
  <si>
    <t>итого</t>
  </si>
  <si>
    <t>справочно - из таб. 1050</t>
  </si>
  <si>
    <t>из строки 198: медицинские сестры по оказанию медицинской помощи обучающимся (медсестры МБОУ СОШ и ДДУ)</t>
  </si>
  <si>
    <t>189_2</t>
  </si>
  <si>
    <t>198.0</t>
  </si>
  <si>
    <t>из них, оказывающие помощь детям</t>
  </si>
  <si>
    <t xml:space="preserve">      из них в общеобразовательных организациях следующих уровней: начальное общее, основное общее и среднее общее</t>
  </si>
  <si>
    <t>052_3</t>
  </si>
  <si>
    <t>51.1</t>
  </si>
  <si>
    <t>Отделения (кабинеты) медико-психологического консультирования</t>
  </si>
  <si>
    <t xml:space="preserve">     из них для детей</t>
  </si>
  <si>
    <t>67_2</t>
  </si>
  <si>
    <t>67_3</t>
  </si>
  <si>
    <t>64.1</t>
  </si>
  <si>
    <t>67.1</t>
  </si>
  <si>
    <t>71.1</t>
  </si>
  <si>
    <t>71.2</t>
  </si>
  <si>
    <t>81.1</t>
  </si>
  <si>
    <t>81.2</t>
  </si>
  <si>
    <t>81.3</t>
  </si>
  <si>
    <t>85.1</t>
  </si>
  <si>
    <t>90.1</t>
  </si>
  <si>
    <t>103.1</t>
  </si>
  <si>
    <t>109.1</t>
  </si>
  <si>
    <t>132.1</t>
  </si>
  <si>
    <t>135.1</t>
  </si>
  <si>
    <t>135.1.1</t>
  </si>
  <si>
    <t>135.1.2</t>
  </si>
  <si>
    <t>135.2</t>
  </si>
  <si>
    <t>139.1</t>
  </si>
  <si>
    <t>145.1</t>
  </si>
  <si>
    <r>
      <t xml:space="preserve">Паллиативной медицинской помощи (включая </t>
    </r>
    <r>
      <rPr>
        <b/>
        <sz val="8"/>
        <rFont val="Tahoma"/>
        <family val="2"/>
        <charset val="204"/>
      </rPr>
      <t>выездные</t>
    </r>
    <r>
      <rPr>
        <sz val="8"/>
        <rFont val="Tahoma"/>
        <family val="2"/>
        <charset val="204"/>
      </rPr>
      <t>)</t>
    </r>
  </si>
  <si>
    <t>Фельдшерские пункты</t>
  </si>
  <si>
    <t>специалисты по оказанию медицинской помощи обучающимся (только с высшее образование)</t>
  </si>
  <si>
    <t>Прикрепленное население (таб.1050)</t>
  </si>
  <si>
    <t>нормативная численность населения согласно приказу 543-Н от 15.05.2012</t>
  </si>
  <si>
    <t>расчетная численность населения по штатным должностям</t>
  </si>
  <si>
    <t>Численность населения,  медобслуживание которого по штатному расписанию не предусмотрено</t>
  </si>
  <si>
    <t>Расчет нормативного числа штатных должностей согласно приказу 543-Н от 15.05.2012</t>
  </si>
  <si>
    <t>Справочно</t>
  </si>
  <si>
    <t>заведующие (молочной кухней,  зубопротезирования)</t>
  </si>
  <si>
    <t xml:space="preserve">врачи-специалисты: руководители организаций и их заместители </t>
  </si>
  <si>
    <t>10.1.1</t>
  </si>
  <si>
    <t>4_8</t>
  </si>
  <si>
    <t xml:space="preserve">прочие средние медработники (мед.статистики и т.д.)
</t>
  </si>
  <si>
    <t>15.1.1</t>
  </si>
  <si>
    <t>15.1.2</t>
  </si>
  <si>
    <t>5_7</t>
  </si>
  <si>
    <t>5_8</t>
  </si>
  <si>
    <t>фельдшеры выездных бригад скорой мед.помощи</t>
  </si>
  <si>
    <t>медсестры выездных бригад СМП,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</si>
</sst>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₽_-;\-* #,##0\ _₽_-;_-* &quot;-&quot;\ _₽_-;_-@_-"/>
    <numFmt numFmtId="165" formatCode="dd/mm/yy;@"/>
    <numFmt numFmtId="166" formatCode="[$-419]General"/>
    <numFmt numFmtId="167" formatCode="dd&quot;.&quot;mmm"/>
    <numFmt numFmtId="168" formatCode="#,##0.00&quot; &quot;[$руб.-419];[Red]&quot;-&quot;#,##0.00&quot; &quot;[$руб.-419]"/>
  </numFmts>
  <fonts count="86" x14ac:knownFonts="1">
    <font>
      <sz val="11"/>
      <color indexed="8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mbria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mbria"/>
      <family val="1"/>
      <charset val="204"/>
    </font>
    <font>
      <sz val="10"/>
      <color indexed="9"/>
      <name val="Cambria"/>
      <family val="1"/>
      <charset val="204"/>
    </font>
    <font>
      <sz val="10"/>
      <color indexed="62"/>
      <name val="Cambria"/>
      <family val="1"/>
      <charset val="204"/>
    </font>
    <font>
      <b/>
      <sz val="10"/>
      <color indexed="63"/>
      <name val="Cambria"/>
      <family val="1"/>
      <charset val="204"/>
    </font>
    <font>
      <b/>
      <sz val="10"/>
      <color indexed="52"/>
      <name val="Cambria"/>
      <family val="1"/>
      <charset val="204"/>
    </font>
    <font>
      <b/>
      <sz val="15"/>
      <color indexed="56"/>
      <name val="Cambria"/>
      <family val="1"/>
      <charset val="204"/>
    </font>
    <font>
      <b/>
      <sz val="13"/>
      <color indexed="56"/>
      <name val="Cambria"/>
      <family val="1"/>
      <charset val="204"/>
    </font>
    <font>
      <b/>
      <sz val="11"/>
      <color indexed="56"/>
      <name val="Cambria"/>
      <family val="1"/>
      <charset val="204"/>
    </font>
    <font>
      <b/>
      <sz val="10"/>
      <color indexed="8"/>
      <name val="Cambria"/>
      <family val="1"/>
      <charset val="204"/>
    </font>
    <font>
      <b/>
      <sz val="10"/>
      <color indexed="9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0"/>
      <color indexed="60"/>
      <name val="Cambria"/>
      <family val="1"/>
      <charset val="204"/>
    </font>
    <font>
      <sz val="10"/>
      <color indexed="20"/>
      <name val="Cambria"/>
      <family val="1"/>
      <charset val="204"/>
    </font>
    <font>
      <i/>
      <sz val="10"/>
      <color indexed="23"/>
      <name val="Cambria"/>
      <family val="1"/>
      <charset val="204"/>
    </font>
    <font>
      <sz val="10"/>
      <color indexed="52"/>
      <name val="Cambria"/>
      <family val="1"/>
      <charset val="204"/>
    </font>
    <font>
      <sz val="10"/>
      <color indexed="10"/>
      <name val="Cambria"/>
      <family val="1"/>
      <charset val="204"/>
    </font>
    <font>
      <sz val="10"/>
      <color indexed="17"/>
      <name val="Cambria"/>
      <family val="1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10"/>
      <name val="Tahoma"/>
      <family val="2"/>
      <charset val="204"/>
    </font>
    <font>
      <u/>
      <sz val="11"/>
      <color indexed="12"/>
      <name val="Calibri"/>
      <family val="2"/>
      <charset val="204"/>
    </font>
    <font>
      <u/>
      <sz val="11"/>
      <color indexed="2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11"/>
      <color rgb="FF000000"/>
      <name val="Arial"/>
      <family val="2"/>
      <charset val="204"/>
    </font>
    <font>
      <b/>
      <sz val="8"/>
      <color indexed="10"/>
      <name val="Tahoma"/>
      <family val="2"/>
      <charset val="204"/>
    </font>
    <font>
      <sz val="10"/>
      <color rgb="FF000000"/>
      <name val="Cambria"/>
      <family val="1"/>
      <charset val="204"/>
    </font>
    <font>
      <sz val="10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color rgb="FFFFFFFF"/>
      <name val="Cambria"/>
      <family val="1"/>
      <charset val="204"/>
    </font>
    <font>
      <u/>
      <sz val="11"/>
      <color rgb="FF80008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u/>
      <sz val="11"/>
      <color rgb="FF0000FF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333399"/>
      <name val="Cambria"/>
      <family val="1"/>
      <charset val="204"/>
    </font>
    <font>
      <b/>
      <sz val="10"/>
      <color rgb="FF333333"/>
      <name val="Cambria"/>
      <family val="1"/>
      <charset val="204"/>
    </font>
    <font>
      <b/>
      <sz val="10"/>
      <color rgb="FFFF9900"/>
      <name val="Cambria"/>
      <family val="1"/>
      <charset val="204"/>
    </font>
    <font>
      <b/>
      <sz val="15"/>
      <color rgb="FF003366"/>
      <name val="Cambria"/>
      <family val="1"/>
      <charset val="204"/>
    </font>
    <font>
      <b/>
      <sz val="13"/>
      <color rgb="FF003366"/>
      <name val="Cambria"/>
      <family val="1"/>
      <charset val="204"/>
    </font>
    <font>
      <b/>
      <sz val="11"/>
      <color rgb="FF003366"/>
      <name val="Cambria"/>
      <family val="1"/>
      <charset val="204"/>
    </font>
    <font>
      <b/>
      <sz val="10"/>
      <color rgb="FF000000"/>
      <name val="Cambria"/>
      <family val="1"/>
      <charset val="204"/>
    </font>
    <font>
      <b/>
      <sz val="10"/>
      <color rgb="FFFFFFFF"/>
      <name val="Cambria"/>
      <family val="1"/>
      <charset val="204"/>
    </font>
    <font>
      <b/>
      <sz val="18"/>
      <color rgb="FF003366"/>
      <name val="Cambria"/>
      <family val="1"/>
      <charset val="204"/>
    </font>
    <font>
      <sz val="10"/>
      <color rgb="FF993300"/>
      <name val="Cambria"/>
      <family val="1"/>
      <charset val="204"/>
    </font>
    <font>
      <sz val="8"/>
      <color rgb="FF000000"/>
      <name val="Tahoma"/>
      <family val="2"/>
      <charset val="204"/>
    </font>
    <font>
      <sz val="10"/>
      <color rgb="FF800080"/>
      <name val="Cambria"/>
      <family val="1"/>
      <charset val="204"/>
    </font>
    <font>
      <i/>
      <sz val="10"/>
      <color rgb="FF808080"/>
      <name val="Cambria"/>
      <family val="1"/>
      <charset val="204"/>
    </font>
    <font>
      <sz val="10"/>
      <color rgb="FFFF9900"/>
      <name val="Cambria"/>
      <family val="1"/>
      <charset val="204"/>
    </font>
    <font>
      <sz val="10"/>
      <color rgb="FFFF0000"/>
      <name val="Cambria"/>
      <family val="1"/>
      <charset val="204"/>
    </font>
    <font>
      <sz val="10"/>
      <color rgb="FF008000"/>
      <name val="Cambria"/>
      <family val="1"/>
      <charset val="204"/>
    </font>
    <font>
      <b/>
      <sz val="8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rgb="FFFF0000"/>
      <name val="Tahoma"/>
      <family val="2"/>
      <charset val="204"/>
    </font>
    <font>
      <b/>
      <sz val="8"/>
      <color rgb="FFFF0000"/>
      <name val="Tahoma"/>
      <family val="2"/>
      <charset val="204"/>
    </font>
    <font>
      <sz val="8"/>
      <color indexed="10"/>
      <name val="Tahoma"/>
      <family val="2"/>
      <charset val="204"/>
    </font>
    <font>
      <sz val="9"/>
      <color rgb="FFFF0000"/>
      <name val="Tahoma"/>
      <family val="2"/>
      <charset val="204"/>
    </font>
    <font>
      <sz val="11"/>
      <name val="Calibri"/>
      <family val="2"/>
      <charset val="204"/>
    </font>
    <font>
      <sz val="10"/>
      <color indexed="8"/>
      <name val="Cambria"/>
      <family val="2"/>
      <charset val="204"/>
    </font>
    <font>
      <sz val="18"/>
      <color theme="3"/>
      <name val="Calibri Light"/>
      <family val="2"/>
      <charset val="204"/>
      <scheme val="major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9392">
    <xf numFmtId="0" fontId="0" fillId="0" borderId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6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7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1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11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4" fillId="0" borderId="0" applyNumberFormat="0" applyBorder="0" applyAlignment="0" applyProtection="0"/>
    <xf numFmtId="0" fontId="8" fillId="16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4" fillId="0" borderId="0" applyNumberFormat="0" applyBorder="0" applyAlignment="0" applyProtection="0"/>
    <xf numFmtId="0" fontId="8" fillId="17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4" fillId="0" borderId="0" applyNumberFormat="0" applyBorder="0" applyAlignment="0" applyProtection="0"/>
    <xf numFmtId="0" fontId="8" fillId="18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4" fillId="0" borderId="0" applyNumberFormat="0" applyBorder="0" applyAlignment="0" applyProtection="0"/>
    <xf numFmtId="0" fontId="8" fillId="1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4" fillId="0" borderId="0" applyNumberFormat="0" applyBorder="0" applyAlignment="0" applyProtection="0"/>
    <xf numFmtId="0" fontId="8" fillId="14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4" fillId="0" borderId="0" applyNumberFormat="0" applyBorder="0" applyAlignment="0" applyProtection="0"/>
    <xf numFmtId="0" fontId="8" fillId="19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4" fillId="0" borderId="0" applyNumberFormat="0" applyAlignment="0" applyProtection="0"/>
    <xf numFmtId="0" fontId="9" fillId="7" borderId="1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4" fillId="0" borderId="0" applyNumberFormat="0" applyAlignment="0" applyProtection="0"/>
    <xf numFmtId="0" fontId="10" fillId="20" borderId="2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4" fillId="0" borderId="0" applyNumberFormat="0" applyAlignment="0" applyProtection="0"/>
    <xf numFmtId="0" fontId="11" fillId="20" borderId="1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4" fillId="0" borderId="0" applyNumberFormat="0" applyFill="0" applyAlignment="0" applyProtection="0"/>
    <xf numFmtId="0" fontId="12" fillId="0" borderId="3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4" fillId="0" borderId="0" applyNumberFormat="0" applyFill="0" applyAlignment="0" applyProtection="0"/>
    <xf numFmtId="0" fontId="13" fillId="0" borderId="4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4" fillId="0" borderId="0" applyNumberFormat="0" applyFill="0" applyAlignment="0" applyProtection="0"/>
    <xf numFmtId="0" fontId="14" fillId="0" borderId="5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" fillId="0" borderId="0" applyNumberFormat="0" applyFill="0" applyAlignment="0" applyProtection="0"/>
    <xf numFmtId="0" fontId="15" fillId="0" borderId="6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4" fillId="0" borderId="0" applyNumberFormat="0" applyAlignment="0" applyProtection="0"/>
    <xf numFmtId="0" fontId="16" fillId="21" borderId="7" applyNumberFormat="0" applyAlignment="0" applyProtection="0"/>
    <xf numFmtId="0" fontId="4" fillId="0" borderId="0" applyNumberFormat="0" applyAlignment="0" applyProtection="0"/>
    <xf numFmtId="0" fontId="4" fillId="0" borderId="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5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30" fillId="0" borderId="0"/>
    <xf numFmtId="0" fontId="4" fillId="0" borderId="0"/>
    <xf numFmtId="0" fontId="30" fillId="0" borderId="0"/>
    <xf numFmtId="0" fontId="4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4" fillId="0" borderId="0"/>
    <xf numFmtId="0" fontId="4" fillId="0" borderId="0"/>
    <xf numFmtId="0" fontId="29" fillId="0" borderId="0"/>
    <xf numFmtId="0" fontId="25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" fillId="0" borderId="0" applyNumberFormat="0" applyBorder="0" applyAlignment="0" applyProtection="0"/>
    <xf numFmtId="0" fontId="19" fillId="3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4" fillId="23" borderId="8" applyNumberFormat="0" applyFont="0" applyAlignment="0" applyProtection="0"/>
    <xf numFmtId="0" fontId="4" fillId="0" borderId="0" applyNumberFormat="0" applyFont="0" applyAlignment="0" applyProtection="0"/>
    <xf numFmtId="0" fontId="4" fillId="23" borderId="8" applyNumberFormat="0" applyFont="0" applyAlignment="0" applyProtection="0"/>
    <xf numFmtId="0" fontId="4" fillId="0" borderId="0" applyNumberFormat="0" applyFont="0" applyAlignment="0" applyProtection="0"/>
    <xf numFmtId="0" fontId="4" fillId="23" borderId="8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4" fillId="0" borderId="0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4" fillId="0" borderId="0" applyNumberFormat="0" applyFill="0" applyAlignment="0" applyProtection="0"/>
    <xf numFmtId="0" fontId="21" fillId="0" borderId="9" applyNumberFormat="0" applyFill="0" applyAlignment="0" applyProtection="0"/>
    <xf numFmtId="0" fontId="4" fillId="0" borderId="0" applyNumberFormat="0" applyFill="0" applyAlignment="0" applyProtection="0"/>
    <xf numFmtId="0" fontId="26" fillId="0" borderId="0" applyNumberFormat="0" applyFill="0" applyAlignment="0" applyProtection="0"/>
    <xf numFmtId="0" fontId="4" fillId="0" borderId="0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" fillId="0" borderId="0" applyNumberFormat="0" applyBorder="0" applyAlignment="0" applyProtection="0"/>
    <xf numFmtId="0" fontId="23" fillId="4" borderId="0" applyNumberFormat="0" applyBorder="0" applyAlignment="0" applyProtection="0"/>
    <xf numFmtId="0" fontId="4" fillId="0" borderId="0" applyNumberFormat="0" applyBorder="0" applyAlignment="0" applyProtection="0"/>
    <xf numFmtId="0" fontId="26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3" fillId="0" borderId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2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9" fillId="0" borderId="0" applyNumberFormat="0" applyBorder="0" applyProtection="0"/>
    <xf numFmtId="0" fontId="40" fillId="0" borderId="0" applyNumberFormat="0" applyBorder="0" applyProtection="0">
      <alignment horizontal="center"/>
    </xf>
    <xf numFmtId="0" fontId="40" fillId="0" borderId="0" applyNumberFormat="0" applyBorder="0" applyProtection="0">
      <alignment horizontal="center" textRotation="90"/>
    </xf>
    <xf numFmtId="0" fontId="36" fillId="0" borderId="0" applyNumberFormat="0" applyBorder="0" applyProtection="0"/>
    <xf numFmtId="0" fontId="41" fillId="0" borderId="0" applyNumberFormat="0" applyBorder="0" applyProtection="0"/>
    <xf numFmtId="0" fontId="42" fillId="0" borderId="0" applyNumberFormat="0" applyBorder="0" applyProtection="0"/>
    <xf numFmtId="168" fontId="42" fillId="0" borderId="0" applyBorder="0" applyProtection="0"/>
    <xf numFmtId="0" fontId="38" fillId="47" borderId="0" applyNumberFormat="0" applyBorder="0" applyProtection="0"/>
    <xf numFmtId="0" fontId="38" fillId="47" borderId="0" applyNumberFormat="0" applyBorder="0" applyProtection="0"/>
    <xf numFmtId="0" fontId="37" fillId="0" borderId="0" applyNumberFormat="0" applyBorder="0" applyProtection="0"/>
    <xf numFmtId="0" fontId="38" fillId="4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8" borderId="0" applyNumberFormat="0" applyBorder="0" applyProtection="0"/>
    <xf numFmtId="0" fontId="38" fillId="48" borderId="0" applyNumberFormat="0" applyBorder="0" applyProtection="0"/>
    <xf numFmtId="0" fontId="37" fillId="0" borderId="0" applyNumberFormat="0" applyBorder="0" applyProtection="0"/>
    <xf numFmtId="0" fontId="38" fillId="4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9" borderId="0" applyNumberFormat="0" applyBorder="0" applyProtection="0"/>
    <xf numFmtId="0" fontId="38" fillId="49" borderId="0" applyNumberFormat="0" applyBorder="0" applyProtection="0"/>
    <xf numFmtId="0" fontId="37" fillId="0" borderId="0" applyNumberFormat="0" applyBorder="0" applyProtection="0"/>
    <xf numFmtId="0" fontId="38" fillId="4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50" borderId="0" applyNumberFormat="0" applyBorder="0" applyProtection="0"/>
    <xf numFmtId="0" fontId="38" fillId="50" borderId="0" applyNumberFormat="0" applyBorder="0" applyProtection="0"/>
    <xf numFmtId="0" fontId="37" fillId="0" borderId="0" applyNumberFormat="0" applyBorder="0" applyProtection="0"/>
    <xf numFmtId="0" fontId="38" fillId="5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43" fillId="38" borderId="28" applyNumberFormat="0" applyProtection="0"/>
    <xf numFmtId="0" fontId="43" fillId="38" borderId="28" applyNumberFormat="0" applyProtection="0"/>
    <xf numFmtId="0" fontId="37" fillId="0" borderId="0" applyNumberFormat="0" applyBorder="0" applyProtection="0"/>
    <xf numFmtId="0" fontId="43" fillId="38" borderId="28" applyNumberFormat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44" fillId="51" borderId="29" applyNumberFormat="0" applyProtection="0"/>
    <xf numFmtId="0" fontId="44" fillId="51" borderId="29" applyNumberFormat="0" applyProtection="0"/>
    <xf numFmtId="0" fontId="37" fillId="0" borderId="0" applyNumberFormat="0" applyBorder="0" applyProtection="0"/>
    <xf numFmtId="0" fontId="44" fillId="51" borderId="29" applyNumberFormat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45" fillId="51" borderId="28" applyNumberFormat="0" applyProtection="0"/>
    <xf numFmtId="0" fontId="45" fillId="51" borderId="28" applyNumberFormat="0" applyProtection="0"/>
    <xf numFmtId="0" fontId="37" fillId="0" borderId="0" applyNumberFormat="0" applyBorder="0" applyProtection="0"/>
    <xf numFmtId="0" fontId="45" fillId="51" borderId="28" applyNumberFormat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46" fillId="0" borderId="30" applyNumberFormat="0" applyProtection="0"/>
    <xf numFmtId="0" fontId="46" fillId="0" borderId="30" applyNumberFormat="0" applyProtection="0"/>
    <xf numFmtId="0" fontId="37" fillId="0" borderId="0" applyNumberFormat="0" applyBorder="0" applyProtection="0"/>
    <xf numFmtId="0" fontId="46" fillId="0" borderId="30" applyNumberFormat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47" fillId="0" borderId="31" applyNumberFormat="0" applyProtection="0"/>
    <xf numFmtId="0" fontId="47" fillId="0" borderId="31" applyNumberFormat="0" applyProtection="0"/>
    <xf numFmtId="0" fontId="37" fillId="0" borderId="0" applyNumberFormat="0" applyBorder="0" applyProtection="0"/>
    <xf numFmtId="0" fontId="47" fillId="0" borderId="31" applyNumberFormat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48" fillId="0" borderId="32" applyNumberFormat="0" applyProtection="0"/>
    <xf numFmtId="0" fontId="48" fillId="0" borderId="32" applyNumberFormat="0" applyProtection="0"/>
    <xf numFmtId="0" fontId="37" fillId="0" borderId="0" applyNumberFormat="0" applyBorder="0" applyProtection="0"/>
    <xf numFmtId="0" fontId="48" fillId="0" borderId="32" applyNumberFormat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48" fillId="0" borderId="0" applyNumberFormat="0" applyBorder="0" applyProtection="0"/>
    <xf numFmtId="0" fontId="48" fillId="0" borderId="0" applyNumberFormat="0" applyBorder="0" applyProtection="0"/>
    <xf numFmtId="0" fontId="37" fillId="0" borderId="0" applyNumberFormat="0" applyBorder="0" applyProtection="0"/>
    <xf numFmtId="0" fontId="48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49" fillId="0" borderId="33" applyNumberFormat="0" applyProtection="0"/>
    <xf numFmtId="0" fontId="49" fillId="0" borderId="33" applyNumberFormat="0" applyProtection="0"/>
    <xf numFmtId="0" fontId="37" fillId="0" borderId="0" applyNumberFormat="0" applyBorder="0" applyProtection="0"/>
    <xf numFmtId="0" fontId="49" fillId="0" borderId="33" applyNumberFormat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50" fillId="52" borderId="34" applyNumberFormat="0" applyProtection="0"/>
    <xf numFmtId="0" fontId="50" fillId="52" borderId="34" applyNumberFormat="0" applyProtection="0"/>
    <xf numFmtId="0" fontId="37" fillId="0" borderId="0" applyNumberFormat="0" applyBorder="0" applyProtection="0"/>
    <xf numFmtId="0" fontId="50" fillId="52" borderId="34" applyNumberFormat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51" fillId="0" borderId="0" applyNumberFormat="0" applyBorder="0" applyProtection="0"/>
    <xf numFmtId="0" fontId="51" fillId="0" borderId="0" applyNumberFormat="0" applyBorder="0" applyProtection="0"/>
    <xf numFmtId="0" fontId="37" fillId="0" borderId="0" applyNumberFormat="0" applyBorder="0" applyProtection="0"/>
    <xf numFmtId="0" fontId="51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52" fillId="53" borderId="0" applyNumberFormat="0" applyBorder="0" applyProtection="0"/>
    <xf numFmtId="0" fontId="52" fillId="53" borderId="0" applyNumberFormat="0" applyBorder="0" applyProtection="0"/>
    <xf numFmtId="0" fontId="37" fillId="0" borderId="0" applyNumberFormat="0" applyBorder="0" applyProtection="0"/>
    <xf numFmtId="0" fontId="52" fillId="5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53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53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6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6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166" fontId="37" fillId="0" borderId="0" applyBorder="0" applyProtection="0"/>
    <xf numFmtId="0" fontId="54" fillId="34" borderId="0" applyNumberFormat="0" applyBorder="0" applyProtection="0"/>
    <xf numFmtId="0" fontId="54" fillId="34" borderId="0" applyNumberFormat="0" applyBorder="0" applyProtection="0"/>
    <xf numFmtId="0" fontId="37" fillId="0" borderId="0" applyNumberFormat="0" applyBorder="0" applyProtection="0"/>
    <xf numFmtId="0" fontId="54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55" fillId="0" borderId="0" applyNumberFormat="0" applyBorder="0" applyProtection="0"/>
    <xf numFmtId="0" fontId="55" fillId="0" borderId="0" applyNumberFormat="0" applyBorder="0" applyProtection="0"/>
    <xf numFmtId="0" fontId="37" fillId="0" borderId="0" applyNumberFormat="0" applyBorder="0" applyProtection="0"/>
    <xf numFmtId="0" fontId="55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3" fillId="54" borderId="35" applyNumberFormat="0" applyFont="0" applyProtection="0"/>
    <xf numFmtId="0" fontId="33" fillId="54" borderId="35" applyNumberFormat="0" applyFont="0" applyProtection="0"/>
    <xf numFmtId="0" fontId="33" fillId="0" borderId="0" applyNumberFormat="0" applyFont="0" applyBorder="0" applyProtection="0"/>
    <xf numFmtId="0" fontId="33" fillId="54" borderId="35" applyNumberFormat="0" applyFont="0" applyProtection="0"/>
    <xf numFmtId="0" fontId="33" fillId="0" borderId="0" applyNumberFormat="0" applyFont="0" applyBorder="0" applyProtection="0"/>
    <xf numFmtId="0" fontId="33" fillId="54" borderId="35" applyNumberFormat="0" applyFont="0" applyProtection="0"/>
    <xf numFmtId="0" fontId="33" fillId="0" borderId="0" applyNumberFormat="0" applyFont="0" applyBorder="0" applyProtection="0"/>
    <xf numFmtId="0" fontId="33" fillId="0" borderId="0" applyNumberFormat="0" applyFont="0" applyBorder="0" applyProtection="0"/>
    <xf numFmtId="0" fontId="56" fillId="0" borderId="36" applyNumberFormat="0" applyProtection="0"/>
    <xf numFmtId="0" fontId="56" fillId="0" borderId="36" applyNumberFormat="0" applyProtection="0"/>
    <xf numFmtId="0" fontId="37" fillId="0" borderId="0" applyNumberFormat="0" applyBorder="0" applyProtection="0"/>
    <xf numFmtId="0" fontId="56" fillId="0" borderId="36" applyNumberFormat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57" fillId="0" borderId="0" applyNumberFormat="0" applyBorder="0" applyProtection="0"/>
    <xf numFmtId="0" fontId="57" fillId="0" borderId="0" applyNumberFormat="0" applyBorder="0" applyProtection="0"/>
    <xf numFmtId="0" fontId="37" fillId="0" borderId="0" applyNumberFormat="0" applyBorder="0" applyProtection="0"/>
    <xf numFmtId="0" fontId="5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58" fillId="35" borderId="0" applyNumberFormat="0" applyBorder="0" applyProtection="0"/>
    <xf numFmtId="0" fontId="58" fillId="35" borderId="0" applyNumberFormat="0" applyBorder="0" applyProtection="0"/>
    <xf numFmtId="0" fontId="37" fillId="0" borderId="0" applyNumberFormat="0" applyBorder="0" applyProtection="0"/>
    <xf numFmtId="0" fontId="58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3" fillId="0" borderId="0"/>
    <xf numFmtId="0" fontId="35" fillId="33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39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39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6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2" borderId="0" applyNumberFormat="0" applyBorder="0" applyProtection="0"/>
    <xf numFmtId="0" fontId="35" fillId="36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9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39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9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3" fillId="0" borderId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9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39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3" fillId="0" borderId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2" borderId="0" applyNumberFormat="0" applyBorder="0" applyProtection="0"/>
    <xf numFmtId="0" fontId="35" fillId="36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9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39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3" fillId="0" borderId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2" borderId="0" applyNumberFormat="0" applyBorder="0" applyProtection="0"/>
    <xf numFmtId="0" fontId="35" fillId="36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9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39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3" fillId="0" borderId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6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2" borderId="0" applyNumberFormat="0" applyBorder="0" applyProtection="0"/>
    <xf numFmtId="0" fontId="35" fillId="36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9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39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9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3" fillId="0" borderId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9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39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3" fillId="0" borderId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2" borderId="0" applyNumberFormat="0" applyBorder="0" applyProtection="0"/>
    <xf numFmtId="0" fontId="35" fillId="36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9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39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3" fillId="0" borderId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2" borderId="0" applyNumberFormat="0" applyBorder="0" applyProtection="0"/>
    <xf numFmtId="0" fontId="35" fillId="36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9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39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3" fillId="0" borderId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2" borderId="0" applyNumberFormat="0" applyBorder="0" applyProtection="0"/>
    <xf numFmtId="0" fontId="35" fillId="36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9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39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3" fillId="0" borderId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6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2" borderId="0" applyNumberFormat="0" applyBorder="0" applyProtection="0"/>
    <xf numFmtId="0" fontId="35" fillId="36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39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9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9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3" fillId="0" borderId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1" borderId="0" applyNumberFormat="0" applyBorder="0" applyProtection="0"/>
    <xf numFmtId="0" fontId="35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4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9" borderId="0" applyNumberFormat="0" applyBorder="0" applyProtection="0"/>
    <xf numFmtId="0" fontId="35" fillId="38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8" borderId="0" applyNumberFormat="0" applyBorder="0" applyProtection="0"/>
    <xf numFmtId="0" fontId="35" fillId="37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7" borderId="0" applyNumberFormat="0" applyBorder="0" applyProtection="0"/>
    <xf numFmtId="0" fontId="35" fillId="3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6" borderId="0" applyNumberFormat="0" applyBorder="0" applyProtection="0"/>
    <xf numFmtId="0" fontId="35" fillId="3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5" borderId="0" applyNumberFormat="0" applyBorder="0" applyProtection="0"/>
    <xf numFmtId="0" fontId="35" fillId="3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4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3" fillId="0" borderId="0"/>
    <xf numFmtId="0" fontId="35" fillId="39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39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39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5" fillId="42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5" fillId="42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3" borderId="0" applyNumberFormat="0" applyBorder="0" applyProtection="0"/>
    <xf numFmtId="0" fontId="38" fillId="43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0" borderId="0" applyNumberFormat="0" applyBorder="0" applyProtection="0"/>
    <xf numFmtId="0" fontId="38" fillId="4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1" borderId="0" applyNumberFormat="0" applyBorder="0" applyProtection="0"/>
    <xf numFmtId="0" fontId="38" fillId="41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4" borderId="0" applyNumberFormat="0" applyBorder="0" applyProtection="0"/>
    <xf numFmtId="0" fontId="38" fillId="44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5" borderId="0" applyNumberFormat="0" applyBorder="0" applyProtection="0"/>
    <xf numFmtId="0" fontId="38" fillId="45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8" fillId="46" borderId="0" applyNumberFormat="0" applyBorder="0" applyProtection="0"/>
    <xf numFmtId="0" fontId="38" fillId="46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6" fillId="0" borderId="0" applyNumberFormat="0" applyBorder="0" applyProtection="0"/>
    <xf numFmtId="0" fontId="36" fillId="0" borderId="0" applyNumberFormat="0" applyBorder="0" applyProtection="0"/>
    <xf numFmtId="0" fontId="37" fillId="0" borderId="0" applyNumberFormat="0" applyBorder="0" applyProtection="0"/>
    <xf numFmtId="0" fontId="37" fillId="0" borderId="0" applyNumberFormat="0" applyBorder="0" applyProtection="0"/>
    <xf numFmtId="0" fontId="3" fillId="2" borderId="0" applyNumberFormat="0" applyBorder="0" applyAlignment="0" applyProtection="0"/>
    <xf numFmtId="0" fontId="62" fillId="0" borderId="0" applyNumberFormat="0" applyBorder="0" applyAlignment="0" applyProtection="0"/>
    <xf numFmtId="0" fontId="3" fillId="3" borderId="0" applyNumberFormat="0" applyBorder="0" applyAlignment="0" applyProtection="0"/>
    <xf numFmtId="0" fontId="62" fillId="0" borderId="0" applyNumberFormat="0" applyBorder="0" applyAlignment="0" applyProtection="0"/>
    <xf numFmtId="0" fontId="3" fillId="4" borderId="0" applyNumberFormat="0" applyBorder="0" applyAlignment="0" applyProtection="0"/>
    <xf numFmtId="0" fontId="62" fillId="0" borderId="0" applyNumberFormat="0" applyBorder="0" applyAlignment="0" applyProtection="0"/>
    <xf numFmtId="0" fontId="3" fillId="6" borderId="0" applyNumberFormat="0" applyBorder="0" applyAlignment="0" applyProtection="0"/>
    <xf numFmtId="0" fontId="62" fillId="0" borderId="0" applyNumberFormat="0" applyBorder="0" applyAlignment="0" applyProtection="0"/>
    <xf numFmtId="0" fontId="3" fillId="7" borderId="0" applyNumberFormat="0" applyBorder="0" applyAlignment="0" applyProtection="0"/>
    <xf numFmtId="0" fontId="62" fillId="0" borderId="0" applyNumberFormat="0" applyBorder="0" applyAlignment="0" applyProtection="0"/>
    <xf numFmtId="0" fontId="3" fillId="9" borderId="0" applyNumberFormat="0" applyBorder="0" applyAlignment="0" applyProtection="0"/>
    <xf numFmtId="0" fontId="62" fillId="0" borderId="0" applyNumberFormat="0" applyBorder="0" applyAlignment="0" applyProtection="0"/>
    <xf numFmtId="0" fontId="3" fillId="10" borderId="0" applyNumberFormat="0" applyBorder="0" applyAlignment="0" applyProtection="0"/>
    <xf numFmtId="0" fontId="62" fillId="0" borderId="0" applyNumberFormat="0" applyBorder="0" applyAlignment="0" applyProtection="0"/>
    <xf numFmtId="0" fontId="3" fillId="5" borderId="0" applyNumberFormat="0" applyBorder="0" applyAlignment="0" applyProtection="0"/>
    <xf numFmtId="0" fontId="62" fillId="0" borderId="0" applyNumberFormat="0" applyBorder="0" applyAlignment="0" applyProtection="0"/>
    <xf numFmtId="0" fontId="3" fillId="8" borderId="0" applyNumberFormat="0" applyBorder="0" applyAlignment="0" applyProtection="0"/>
    <xf numFmtId="0" fontId="62" fillId="0" borderId="0" applyNumberFormat="0" applyBorder="0" applyAlignment="0" applyProtection="0"/>
    <xf numFmtId="0" fontId="3" fillId="11" borderId="0" applyNumberFormat="0" applyBorder="0" applyAlignment="0" applyProtection="0"/>
    <xf numFmtId="0" fontId="62" fillId="0" borderId="0" applyNumberFormat="0" applyBorder="0" applyAlignment="0" applyProtection="0"/>
    <xf numFmtId="0" fontId="8" fillId="12" borderId="0" applyNumberFormat="0" applyBorder="0" applyAlignment="0" applyProtection="0"/>
    <xf numFmtId="0" fontId="62" fillId="0" borderId="0" applyNumberFormat="0" applyBorder="0" applyAlignment="0" applyProtection="0"/>
    <xf numFmtId="0" fontId="8" fillId="9" borderId="0" applyNumberFormat="0" applyBorder="0" applyAlignment="0" applyProtection="0"/>
    <xf numFmtId="0" fontId="62" fillId="0" borderId="0" applyNumberFormat="0" applyBorder="0" applyAlignment="0" applyProtection="0"/>
    <xf numFmtId="0" fontId="8" fillId="10" borderId="0" applyNumberFormat="0" applyBorder="0" applyAlignment="0" applyProtection="0"/>
    <xf numFmtId="0" fontId="62" fillId="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62" fillId="0" borderId="0" applyNumberFormat="0" applyBorder="0" applyAlignment="0" applyProtection="0"/>
    <xf numFmtId="0" fontId="4" fillId="0" borderId="0" applyNumberFormat="0" applyBorder="0" applyAlignment="0" applyProtection="0"/>
    <xf numFmtId="0" fontId="62" fillId="0" borderId="0" applyNumberFormat="0" applyBorder="0" applyAlignment="0" applyProtection="0"/>
    <xf numFmtId="0" fontId="62" fillId="0" borderId="0" applyNumberFormat="0" applyBorder="0" applyAlignment="0" applyProtection="0"/>
    <xf numFmtId="0" fontId="62" fillId="0" borderId="0" applyNumberFormat="0" applyBorder="0" applyAlignment="0" applyProtection="0"/>
    <xf numFmtId="0" fontId="62" fillId="0" borderId="0" applyNumberFormat="0" applyBorder="0" applyAlignment="0" applyProtection="0"/>
    <xf numFmtId="0" fontId="62" fillId="0" borderId="0" applyNumberFormat="0" applyBorder="0" applyAlignment="0" applyProtection="0"/>
    <xf numFmtId="0" fontId="62" fillId="0" borderId="0" applyNumberFormat="0" applyBorder="0" applyAlignment="0" applyProtection="0"/>
    <xf numFmtId="0" fontId="62" fillId="0" borderId="0" applyNumberFormat="0" applyBorder="0" applyAlignment="0" applyProtection="0"/>
    <xf numFmtId="0" fontId="62" fillId="0" borderId="0" applyNumberFormat="0" applyAlignment="0" applyProtection="0"/>
    <xf numFmtId="0" fontId="62" fillId="0" borderId="0" applyNumberFormat="0" applyAlignment="0" applyProtection="0"/>
    <xf numFmtId="0" fontId="62" fillId="0" borderId="0" applyNumberFormat="0" applyAlignment="0" applyProtection="0"/>
    <xf numFmtId="0" fontId="62" fillId="0" borderId="0" applyNumberFormat="0" applyFill="0" applyAlignment="0" applyProtection="0"/>
    <xf numFmtId="0" fontId="62" fillId="0" borderId="0" applyNumberFormat="0" applyFill="0" applyAlignment="0" applyProtection="0"/>
    <xf numFmtId="0" fontId="62" fillId="0" borderId="0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Alignment="0" applyProtection="0"/>
    <xf numFmtId="0" fontId="62" fillId="0" borderId="0" applyNumberFormat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 applyNumberFormat="0" applyBorder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20" borderId="1" applyNumberFormat="0" applyAlignment="0" applyProtection="0"/>
    <xf numFmtId="0" fontId="68" fillId="0" borderId="3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6" applyNumberFormat="0" applyFill="0" applyAlignment="0" applyProtection="0"/>
    <xf numFmtId="0" fontId="72" fillId="21" borderId="7" applyNumberFormat="0" applyAlignment="0" applyProtection="0"/>
    <xf numFmtId="0" fontId="73" fillId="22" borderId="0" applyNumberFormat="0" applyBorder="0" applyAlignment="0" applyProtection="0"/>
    <xf numFmtId="0" fontId="4" fillId="0" borderId="0"/>
    <xf numFmtId="0" fontId="74" fillId="3" borderId="0" applyNumberFormat="0" applyBorder="0" applyAlignment="0" applyProtection="0"/>
    <xf numFmtId="0" fontId="75" fillId="0" borderId="0" applyNumberFormat="0" applyFill="0" applyBorder="0" applyAlignment="0" applyProtection="0"/>
    <xf numFmtId="0" fontId="63" fillId="23" borderId="8" applyNumberFormat="0" applyFont="0" applyAlignment="0" applyProtection="0"/>
    <xf numFmtId="0" fontId="76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78" fillId="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83" fillId="0" borderId="0"/>
    <xf numFmtId="0" fontId="25" fillId="0" borderId="0" applyNumberFormat="0" applyBorder="0" applyAlignment="0" applyProtection="0"/>
    <xf numFmtId="0" fontId="85" fillId="0" borderId="0" applyNumberFormat="0" applyFill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4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6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35" fillId="33" borderId="0" applyNumberFormat="0" applyBorder="0" applyProtection="0"/>
    <xf numFmtId="0" fontId="4" fillId="2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1" fillId="6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84" fillId="2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</cellStyleXfs>
  <cellXfs count="770">
    <xf numFmtId="0" fontId="0" fillId="0" borderId="0" xfId="0"/>
    <xf numFmtId="0" fontId="31" fillId="0" borderId="0" xfId="0" applyFont="1" applyFill="1"/>
    <xf numFmtId="0" fontId="32" fillId="0" borderId="10" xfId="0" applyNumberFormat="1" applyFont="1" applyFill="1" applyBorder="1" applyAlignment="1">
      <alignment horizontal="right"/>
    </xf>
    <xf numFmtId="0" fontId="53" fillId="0" borderId="37" xfId="5411" applyFont="1" applyFill="1" applyBorder="1" applyAlignment="1">
      <alignment horizontal="center"/>
    </xf>
    <xf numFmtId="0" fontId="53" fillId="0" borderId="37" xfId="5411" applyFont="1" applyFill="1" applyBorder="1"/>
    <xf numFmtId="0" fontId="53" fillId="55" borderId="37" xfId="5411" applyFont="1" applyFill="1" applyBorder="1" applyAlignment="1">
      <alignment horizontal="left"/>
    </xf>
    <xf numFmtId="0" fontId="53" fillId="55" borderId="37" xfId="6017" applyFont="1" applyFill="1" applyBorder="1" applyAlignment="1">
      <alignment horizontal="left"/>
    </xf>
    <xf numFmtId="0" fontId="53" fillId="55" borderId="37" xfId="6621" applyFont="1" applyFill="1" applyBorder="1" applyAlignment="1">
      <alignment horizontal="left"/>
    </xf>
    <xf numFmtId="0" fontId="53" fillId="32" borderId="37" xfId="7827" applyFont="1" applyFill="1" applyBorder="1" applyAlignment="1">
      <alignment horizontal="left"/>
    </xf>
    <xf numFmtId="0" fontId="32" fillId="0" borderId="10" xfId="0" applyFont="1" applyBorder="1"/>
    <xf numFmtId="49" fontId="32" fillId="24" borderId="10" xfId="0" applyNumberFormat="1" applyFont="1" applyFill="1" applyBorder="1" applyAlignment="1">
      <alignment horizontal="center"/>
    </xf>
    <xf numFmtId="0" fontId="53" fillId="55" borderId="37" xfId="8403" applyFont="1" applyFill="1" applyBorder="1" applyAlignment="1">
      <alignment horizontal="left"/>
    </xf>
    <xf numFmtId="49" fontId="53" fillId="0" borderId="0" xfId="0" applyNumberFormat="1" applyFont="1" applyFill="1" applyAlignment="1"/>
    <xf numFmtId="0" fontId="32" fillId="27" borderId="0" xfId="0" applyFont="1" applyFill="1"/>
    <xf numFmtId="0" fontId="32" fillId="0" borderId="0" xfId="0" applyFont="1"/>
    <xf numFmtId="0" fontId="32" fillId="0" borderId="0" xfId="0" applyFont="1" applyFill="1"/>
    <xf numFmtId="0" fontId="32" fillId="0" borderId="11" xfId="0" applyFont="1" applyFill="1" applyBorder="1" applyAlignment="1">
      <alignment horizontal="center"/>
    </xf>
    <xf numFmtId="0" fontId="32" fillId="32" borderId="10" xfId="0" applyFont="1" applyFill="1" applyBorder="1" applyAlignment="1">
      <alignment horizontal="center"/>
    </xf>
    <xf numFmtId="0" fontId="32" fillId="0" borderId="10" xfId="0" applyFont="1" applyBorder="1" applyAlignment="1">
      <alignment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27" borderId="10" xfId="0" applyFont="1" applyFill="1" applyBorder="1"/>
    <xf numFmtId="0" fontId="32" fillId="27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wrapText="1"/>
    </xf>
    <xf numFmtId="49" fontId="32" fillId="27" borderId="10" xfId="0" applyNumberFormat="1" applyFont="1" applyFill="1" applyBorder="1" applyAlignment="1">
      <alignment horizontal="center"/>
    </xf>
    <xf numFmtId="49" fontId="32" fillId="0" borderId="10" xfId="0" applyNumberFormat="1" applyFont="1" applyFill="1" applyBorder="1" applyAlignment="1">
      <alignment horizontal="center"/>
    </xf>
    <xf numFmtId="0" fontId="32" fillId="0" borderId="10" xfId="0" applyFont="1" applyBorder="1" applyAlignment="1">
      <alignment horizontal="right"/>
    </xf>
    <xf numFmtId="0" fontId="32" fillId="0" borderId="13" xfId="0" applyFont="1" applyFill="1" applyBorder="1" applyAlignment="1">
      <alignment horizontal="right"/>
    </xf>
    <xf numFmtId="0" fontId="32" fillId="0" borderId="13" xfId="0" applyFont="1" applyFill="1" applyBorder="1" applyAlignment="1">
      <alignment wrapText="1"/>
    </xf>
    <xf numFmtId="0" fontId="32" fillId="0" borderId="10" xfId="0" applyFont="1" applyFill="1" applyBorder="1" applyAlignment="1">
      <alignment horizontal="right"/>
    </xf>
    <xf numFmtId="0" fontId="32" fillId="0" borderId="0" xfId="0" applyFont="1" applyBorder="1"/>
    <xf numFmtId="166" fontId="53" fillId="0" borderId="37" xfId="0" applyNumberFormat="1" applyFont="1" applyFill="1" applyBorder="1" applyAlignment="1" applyProtection="1">
      <alignment horizontal="center"/>
    </xf>
    <xf numFmtId="166" fontId="53" fillId="0" borderId="37" xfId="0" applyNumberFormat="1" applyFont="1" applyFill="1" applyBorder="1" applyProtection="1"/>
    <xf numFmtId="166" fontId="53" fillId="0" borderId="0" xfId="0" applyNumberFormat="1" applyFont="1" applyFill="1" applyProtection="1"/>
    <xf numFmtId="0" fontId="32" fillId="24" borderId="10" xfId="0" applyFont="1" applyFill="1" applyBorder="1" applyAlignment="1">
      <alignment horizontal="center" wrapText="1"/>
    </xf>
    <xf numFmtId="0" fontId="61" fillId="27" borderId="0" xfId="0" applyFont="1" applyFill="1"/>
    <xf numFmtId="49" fontId="59" fillId="0" borderId="0" xfId="0" applyNumberFormat="1" applyFont="1"/>
    <xf numFmtId="49" fontId="32" fillId="0" borderId="10" xfId="0" applyNumberFormat="1" applyFont="1" applyFill="1" applyBorder="1" applyAlignment="1">
      <alignment horizontal="right"/>
    </xf>
    <xf numFmtId="49" fontId="61" fillId="24" borderId="10" xfId="0" applyNumberFormat="1" applyFont="1" applyFill="1" applyBorder="1" applyAlignment="1">
      <alignment horizontal="center"/>
    </xf>
    <xf numFmtId="0" fontId="32" fillId="56" borderId="10" xfId="0" applyFont="1" applyFill="1" applyBorder="1" applyAlignment="1">
      <alignment horizontal="center"/>
    </xf>
    <xf numFmtId="0" fontId="32" fillId="0" borderId="10" xfId="0" applyFont="1" applyFill="1" applyBorder="1"/>
    <xf numFmtId="49" fontId="31" fillId="0" borderId="10" xfId="0" applyNumberFormat="1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 wrapText="1"/>
    </xf>
    <xf numFmtId="0" fontId="32" fillId="0" borderId="20" xfId="0" applyFont="1" applyFill="1" applyBorder="1" applyAlignment="1">
      <alignment horizontal="center" wrapText="1"/>
    </xf>
    <xf numFmtId="0" fontId="32" fillId="32" borderId="10" xfId="0" applyFont="1" applyFill="1" applyBorder="1"/>
    <xf numFmtId="0" fontId="53" fillId="0" borderId="37" xfId="5411" applyFont="1" applyFill="1" applyBorder="1" applyAlignment="1">
      <alignment wrapText="1"/>
    </xf>
    <xf numFmtId="0" fontId="53" fillId="0" borderId="37" xfId="6017" applyFont="1" applyFill="1" applyBorder="1"/>
    <xf numFmtId="0" fontId="53" fillId="0" borderId="37" xfId="8403" applyFont="1" applyFill="1" applyBorder="1"/>
    <xf numFmtId="0" fontId="61" fillId="32" borderId="10" xfId="0" applyFont="1" applyFill="1" applyBorder="1"/>
    <xf numFmtId="0" fontId="61" fillId="0" borderId="10" xfId="0" applyFont="1" applyBorder="1"/>
    <xf numFmtId="0" fontId="61" fillId="0" borderId="10" xfId="0" applyFont="1" applyFill="1" applyBorder="1" applyAlignment="1">
      <alignment wrapText="1"/>
    </xf>
    <xf numFmtId="0" fontId="61" fillId="0" borderId="10" xfId="0" applyFont="1" applyFill="1" applyBorder="1"/>
    <xf numFmtId="0" fontId="61" fillId="0" borderId="10" xfId="0" applyFont="1" applyBorder="1" applyAlignment="1">
      <alignment wrapText="1"/>
    </xf>
    <xf numFmtId="0" fontId="32" fillId="0" borderId="10" xfId="0" applyFont="1" applyBorder="1" applyAlignment="1">
      <alignment horizontal="center"/>
    </xf>
    <xf numFmtId="0" fontId="53" fillId="55" borderId="0" xfId="7827" applyFont="1" applyFill="1" applyBorder="1" applyAlignment="1">
      <alignment horizontal="left"/>
    </xf>
    <xf numFmtId="0" fontId="53" fillId="55" borderId="38" xfId="7827" applyFont="1" applyFill="1" applyBorder="1" applyAlignment="1">
      <alignment horizontal="left"/>
    </xf>
    <xf numFmtId="0" fontId="61" fillId="0" borderId="10" xfId="7827" applyFont="1" applyFill="1" applyBorder="1"/>
    <xf numFmtId="0" fontId="61" fillId="32" borderId="10" xfId="0" applyFont="1" applyFill="1" applyBorder="1" applyAlignment="1">
      <alignment horizontal="left" vertical="top" wrapText="1"/>
    </xf>
    <xf numFmtId="0" fontId="32" fillId="56" borderId="10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left" vertical="center" wrapText="1" indent="4"/>
    </xf>
    <xf numFmtId="0" fontId="61" fillId="0" borderId="10" xfId="0" applyFont="1" applyFill="1" applyBorder="1" applyAlignment="1">
      <alignment horizontal="left" vertical="center" wrapText="1" indent="2"/>
    </xf>
    <xf numFmtId="0" fontId="61" fillId="0" borderId="10" xfId="0" applyFont="1" applyFill="1" applyBorder="1" applyAlignment="1">
      <alignment horizontal="left" vertical="center" wrapText="1"/>
    </xf>
    <xf numFmtId="49" fontId="61" fillId="0" borderId="10" xfId="0" applyNumberFormat="1" applyFont="1" applyFill="1" applyBorder="1" applyAlignment="1">
      <alignment horizontal="center" vertical="center"/>
    </xf>
    <xf numFmtId="0" fontId="61" fillId="0" borderId="1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/>
    <xf numFmtId="49" fontId="32" fillId="0" borderId="10" xfId="0" applyNumberFormat="1" applyFont="1" applyFill="1" applyBorder="1" applyAlignment="1">
      <alignment horizontal="left" vertical="top"/>
    </xf>
    <xf numFmtId="49" fontId="32" fillId="32" borderId="0" xfId="0" applyNumberFormat="1" applyFont="1" applyFill="1" applyBorder="1"/>
    <xf numFmtId="49" fontId="31" fillId="0" borderId="0" xfId="0" applyNumberFormat="1" applyFont="1" applyFill="1" applyBorder="1"/>
    <xf numFmtId="49" fontId="31" fillId="0" borderId="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horizontal="center"/>
    </xf>
    <xf numFmtId="49" fontId="32" fillId="0" borderId="0" xfId="0" applyNumberFormat="1" applyFont="1" applyFill="1" applyBorder="1" applyAlignment="1"/>
    <xf numFmtId="49" fontId="32" fillId="32" borderId="0" xfId="0" applyNumberFormat="1" applyFont="1" applyFill="1" applyBorder="1" applyAlignment="1"/>
    <xf numFmtId="49" fontId="32" fillId="0" borderId="0" xfId="0" applyNumberFormat="1" applyFont="1" applyFill="1" applyBorder="1" applyAlignment="1">
      <alignment horizontal="center" vertical="center"/>
    </xf>
    <xf numFmtId="49" fontId="31" fillId="32" borderId="10" xfId="0" applyNumberFormat="1" applyFont="1" applyFill="1" applyBorder="1" applyAlignment="1">
      <alignment vertical="center"/>
    </xf>
    <xf numFmtId="49" fontId="31" fillId="32" borderId="10" xfId="0" applyNumberFormat="1" applyFont="1" applyFill="1" applyBorder="1"/>
    <xf numFmtId="49" fontId="32" fillId="32" borderId="10" xfId="0" applyNumberFormat="1" applyFont="1" applyFill="1" applyBorder="1" applyAlignment="1">
      <alignment horizontal="center"/>
    </xf>
    <xf numFmtId="0" fontId="61" fillId="0" borderId="0" xfId="433" applyFont="1" applyFill="1" applyBorder="1" applyAlignment="1"/>
    <xf numFmtId="0" fontId="61" fillId="0" borderId="0" xfId="0" applyFont="1" applyFill="1" applyBorder="1" applyAlignment="1">
      <alignment horizontal="left" vertical="top" wrapText="1"/>
    </xf>
    <xf numFmtId="49" fontId="32" fillId="0" borderId="0" xfId="0" applyNumberFormat="1" applyFont="1" applyFill="1" applyBorder="1" applyAlignment="1">
      <alignment horizontal="center"/>
    </xf>
    <xf numFmtId="49" fontId="32" fillId="32" borderId="0" xfId="0" applyNumberFormat="1" applyFont="1" applyFill="1" applyBorder="1" applyAlignment="1">
      <alignment horizontal="center"/>
    </xf>
    <xf numFmtId="0" fontId="61" fillId="0" borderId="0" xfId="0" applyFont="1" applyFill="1" applyBorder="1" applyAlignment="1">
      <alignment horizontal="right" wrapText="1"/>
    </xf>
    <xf numFmtId="0" fontId="61" fillId="0" borderId="10" xfId="0" applyFont="1" applyFill="1" applyBorder="1" applyAlignment="1">
      <alignment horizontal="center" vertical="top" wrapText="1"/>
    </xf>
    <xf numFmtId="0" fontId="61" fillId="30" borderId="10" xfId="0" applyFont="1" applyFill="1" applyBorder="1" applyAlignment="1">
      <alignment horizontal="center" vertical="top" wrapText="1"/>
    </xf>
    <xf numFmtId="49" fontId="32" fillId="0" borderId="10" xfId="0" applyNumberFormat="1" applyFont="1" applyFill="1" applyBorder="1" applyAlignment="1">
      <alignment horizontal="center" vertical="top" wrapText="1"/>
    </xf>
    <xf numFmtId="0" fontId="32" fillId="0" borderId="0" xfId="0" applyFont="1" applyFill="1" applyAlignment="1">
      <alignment vertical="center"/>
    </xf>
    <xf numFmtId="0" fontId="32" fillId="56" borderId="10" xfId="0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/>
    </xf>
    <xf numFmtId="0" fontId="61" fillId="0" borderId="10" xfId="0" applyFont="1" applyFill="1" applyBorder="1" applyAlignment="1">
      <alignment horizontal="left" wrapText="1"/>
    </xf>
    <xf numFmtId="0" fontId="61" fillId="28" borderId="10" xfId="0" applyFont="1" applyFill="1" applyBorder="1" applyAlignment="1">
      <alignment horizontal="center" wrapText="1"/>
    </xf>
    <xf numFmtId="49" fontId="61" fillId="0" borderId="10" xfId="0" applyNumberFormat="1" applyFont="1" applyFill="1" applyBorder="1" applyAlignment="1">
      <alignment horizontal="center"/>
    </xf>
    <xf numFmtId="0" fontId="61" fillId="0" borderId="10" xfId="0" applyFont="1" applyFill="1" applyBorder="1" applyAlignment="1">
      <alignment horizontal="left"/>
    </xf>
    <xf numFmtId="0" fontId="32" fillId="0" borderId="10" xfId="0" applyNumberFormat="1" applyFont="1" applyFill="1" applyBorder="1" applyAlignment="1">
      <alignment horizontal="center"/>
    </xf>
    <xf numFmtId="0" fontId="61" fillId="0" borderId="10" xfId="0" applyNumberFormat="1" applyFont="1" applyFill="1" applyBorder="1" applyAlignment="1">
      <alignment horizontal="right"/>
    </xf>
    <xf numFmtId="49" fontId="61" fillId="0" borderId="10" xfId="0" applyNumberFormat="1" applyFont="1" applyFill="1" applyBorder="1" applyAlignment="1">
      <alignment horizontal="right"/>
    </xf>
    <xf numFmtId="49" fontId="61" fillId="32" borderId="10" xfId="0" applyNumberFormat="1" applyFont="1" applyFill="1" applyBorder="1" applyAlignment="1">
      <alignment horizontal="center"/>
    </xf>
    <xf numFmtId="0" fontId="59" fillId="0" borderId="10" xfId="0" applyNumberFormat="1" applyFont="1" applyFill="1" applyBorder="1" applyAlignment="1">
      <alignment horizontal="right"/>
    </xf>
    <xf numFmtId="0" fontId="61" fillId="0" borderId="10" xfId="0" applyFont="1" applyFill="1" applyBorder="1" applyAlignment="1">
      <alignment horizontal="center" wrapText="1"/>
    </xf>
    <xf numFmtId="0" fontId="61" fillId="0" borderId="10" xfId="0" applyNumberFormat="1" applyFont="1" applyFill="1" applyBorder="1" applyAlignment="1">
      <alignment horizontal="center" wrapText="1"/>
    </xf>
    <xf numFmtId="0" fontId="32" fillId="30" borderId="10" xfId="0" applyFont="1" applyFill="1" applyBorder="1" applyAlignment="1">
      <alignment horizontal="left" wrapText="1"/>
    </xf>
    <xf numFmtId="0" fontId="61" fillId="0" borderId="13" xfId="0" applyFont="1" applyFill="1" applyBorder="1"/>
    <xf numFmtId="49" fontId="32" fillId="27" borderId="13" xfId="0" applyNumberFormat="1" applyFont="1" applyFill="1" applyBorder="1" applyAlignment="1">
      <alignment horizontal="center"/>
    </xf>
    <xf numFmtId="49" fontId="31" fillId="0" borderId="0" xfId="0" applyNumberFormat="1" applyFont="1" applyFill="1" applyBorder="1" applyAlignment="1">
      <alignment horizontal="left"/>
    </xf>
    <xf numFmtId="49" fontId="32" fillId="24" borderId="0" xfId="0" applyNumberFormat="1" applyFont="1" applyFill="1" applyBorder="1"/>
    <xf numFmtId="0" fontId="32" fillId="0" borderId="10" xfId="0" applyFont="1" applyFill="1" applyBorder="1" applyAlignment="1">
      <alignment horizontal="center" vertical="center" wrapText="1"/>
    </xf>
    <xf numFmtId="49" fontId="32" fillId="24" borderId="10" xfId="0" applyNumberFormat="1" applyFont="1" applyFill="1" applyBorder="1" applyAlignment="1">
      <alignment wrapText="1"/>
    </xf>
    <xf numFmtId="49" fontId="32" fillId="0" borderId="10" xfId="0" applyNumberFormat="1" applyFont="1" applyFill="1" applyBorder="1" applyAlignment="1">
      <alignment wrapText="1"/>
    </xf>
    <xf numFmtId="49" fontId="32" fillId="0" borderId="10" xfId="0" applyNumberFormat="1" applyFont="1" applyFill="1" applyBorder="1" applyAlignment="1">
      <alignment horizontal="left" vertical="center"/>
    </xf>
    <xf numFmtId="49" fontId="32" fillId="0" borderId="10" xfId="0" applyNumberFormat="1" applyFont="1" applyFill="1" applyBorder="1" applyAlignment="1">
      <alignment horizontal="left" vertical="center" wrapText="1"/>
    </xf>
    <xf numFmtId="49" fontId="32" fillId="24" borderId="10" xfId="0" applyNumberFormat="1" applyFont="1" applyFill="1" applyBorder="1"/>
    <xf numFmtId="49" fontId="32" fillId="0" borderId="10" xfId="0" applyNumberFormat="1" applyFont="1" applyFill="1" applyBorder="1" applyAlignment="1">
      <alignment horizontal="center" vertical="center" wrapText="1"/>
    </xf>
    <xf numFmtId="49" fontId="32" fillId="24" borderId="10" xfId="0" applyNumberFormat="1" applyFont="1" applyFill="1" applyBorder="1" applyAlignment="1">
      <alignment horizontal="center" wrapText="1"/>
    </xf>
    <xf numFmtId="0" fontId="32" fillId="0" borderId="10" xfId="0" applyNumberFormat="1" applyFont="1" applyFill="1" applyBorder="1" applyAlignment="1">
      <alignment horizontal="center" wrapText="1"/>
    </xf>
    <xf numFmtId="49" fontId="32" fillId="0" borderId="10" xfId="0" applyNumberFormat="1" applyFont="1" applyFill="1" applyBorder="1"/>
    <xf numFmtId="49" fontId="32" fillId="57" borderId="10" xfId="0" applyNumberFormat="1" applyFont="1" applyFill="1" applyBorder="1"/>
    <xf numFmtId="49" fontId="32" fillId="57" borderId="10" xfId="0" applyNumberFormat="1" applyFont="1" applyFill="1" applyBorder="1" applyAlignment="1">
      <alignment horizontal="center" wrapText="1"/>
    </xf>
    <xf numFmtId="49" fontId="32" fillId="57" borderId="10" xfId="0" applyNumberFormat="1" applyFont="1" applyFill="1" applyBorder="1" applyAlignment="1">
      <alignment wrapText="1"/>
    </xf>
    <xf numFmtId="0" fontId="32" fillId="57" borderId="10" xfId="0" applyFont="1" applyFill="1" applyBorder="1" applyAlignment="1">
      <alignment horizontal="center" wrapText="1"/>
    </xf>
    <xf numFmtId="49" fontId="32" fillId="0" borderId="15" xfId="0" applyNumberFormat="1" applyFont="1" applyFill="1" applyBorder="1" applyAlignment="1">
      <alignment horizontal="center" vertical="center" wrapText="1"/>
    </xf>
    <xf numFmtId="49" fontId="61" fillId="27" borderId="10" xfId="0" applyNumberFormat="1" applyFont="1" applyFill="1" applyBorder="1" applyAlignment="1">
      <alignment horizontal="center" wrapText="1"/>
    </xf>
    <xf numFmtId="0" fontId="61" fillId="0" borderId="0" xfId="0" applyFont="1"/>
    <xf numFmtId="49" fontId="59" fillId="27" borderId="0" xfId="0" applyNumberFormat="1" applyFont="1" applyFill="1"/>
    <xf numFmtId="0" fontId="61" fillId="0" borderId="10" xfId="0" applyFont="1" applyFill="1" applyBorder="1" applyAlignment="1">
      <alignment vertical="top" wrapText="1"/>
    </xf>
    <xf numFmtId="0" fontId="61" fillId="27" borderId="10" xfId="0" applyFont="1" applyFill="1" applyBorder="1" applyAlignment="1">
      <alignment horizontal="left" wrapText="1"/>
    </xf>
    <xf numFmtId="0" fontId="61" fillId="27" borderId="10" xfId="0" applyFont="1" applyFill="1" applyBorder="1" applyAlignment="1">
      <alignment horizontal="center" wrapText="1"/>
    </xf>
    <xf numFmtId="0" fontId="61" fillId="27" borderId="0" xfId="0" applyFont="1" applyFill="1" applyBorder="1" applyAlignment="1">
      <alignment vertical="top" wrapText="1"/>
    </xf>
    <xf numFmtId="0" fontId="59" fillId="0" borderId="39" xfId="0" applyFont="1" applyFill="1" applyBorder="1" applyAlignment="1">
      <alignment vertical="center" wrapText="1"/>
    </xf>
    <xf numFmtId="49" fontId="61" fillId="0" borderId="10" xfId="0" applyNumberFormat="1" applyFont="1" applyFill="1" applyBorder="1" applyAlignment="1">
      <alignment horizontal="center" vertical="center" wrapText="1"/>
    </xf>
    <xf numFmtId="0" fontId="61" fillId="0" borderId="39" xfId="0" applyFont="1" applyFill="1" applyBorder="1" applyAlignment="1">
      <alignment vertical="center" wrapText="1"/>
    </xf>
    <xf numFmtId="49" fontId="61" fillId="24" borderId="0" xfId="0" applyNumberFormat="1" applyFont="1" applyFill="1" applyBorder="1"/>
    <xf numFmtId="49" fontId="61" fillId="0" borderId="0" xfId="0" applyNumberFormat="1" applyFont="1" applyFill="1" applyBorder="1"/>
    <xf numFmtId="0" fontId="59" fillId="0" borderId="0" xfId="0" applyFont="1" applyFill="1" applyBorder="1" applyAlignment="1">
      <alignment horizontal="right"/>
    </xf>
    <xf numFmtId="0" fontId="61" fillId="24" borderId="0" xfId="0" applyFont="1" applyFill="1" applyBorder="1" applyAlignment="1">
      <alignment horizontal="left"/>
    </xf>
    <xf numFmtId="49" fontId="61" fillId="0" borderId="0" xfId="0" applyNumberFormat="1" applyFont="1" applyFill="1" applyBorder="1" applyAlignment="1">
      <alignment horizontal="center" vertical="center" wrapText="1"/>
    </xf>
    <xf numFmtId="0" fontId="61" fillId="0" borderId="0" xfId="0" applyNumberFormat="1" applyFont="1" applyFill="1" applyBorder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left"/>
    </xf>
    <xf numFmtId="0" fontId="59" fillId="24" borderId="0" xfId="0" applyFont="1" applyFill="1" applyBorder="1" applyAlignment="1">
      <alignment horizontal="justify"/>
    </xf>
    <xf numFmtId="49" fontId="61" fillId="0" borderId="0" xfId="0" applyNumberFormat="1" applyFont="1" applyFill="1" applyBorder="1" applyAlignment="1"/>
    <xf numFmtId="49" fontId="59" fillId="0" borderId="0" xfId="0" applyNumberFormat="1" applyFont="1" applyFill="1" applyBorder="1" applyAlignment="1">
      <alignment horizontal="justify"/>
    </xf>
    <xf numFmtId="49" fontId="61" fillId="0" borderId="0" xfId="0" applyNumberFormat="1" applyFont="1" applyFill="1" applyBorder="1" applyAlignment="1">
      <alignment horizontal="right"/>
    </xf>
    <xf numFmtId="0" fontId="61" fillId="24" borderId="10" xfId="0" applyFont="1" applyFill="1" applyBorder="1" applyAlignment="1">
      <alignment horizontal="center" vertical="center" wrapText="1"/>
    </xf>
    <xf numFmtId="0" fontId="61" fillId="30" borderId="10" xfId="0" applyFont="1" applyFill="1" applyBorder="1" applyAlignment="1">
      <alignment horizontal="center" vertical="center" wrapText="1"/>
    </xf>
    <xf numFmtId="49" fontId="32" fillId="30" borderId="10" xfId="0" applyNumberFormat="1" applyFont="1" applyFill="1" applyBorder="1" applyAlignment="1">
      <alignment horizontal="center" vertical="center" wrapText="1"/>
    </xf>
    <xf numFmtId="0" fontId="61" fillId="30" borderId="10" xfId="0" applyFont="1" applyFill="1" applyBorder="1" applyAlignment="1">
      <alignment horizontal="center" wrapText="1"/>
    </xf>
    <xf numFmtId="0" fontId="61" fillId="24" borderId="10" xfId="0" applyFont="1" applyFill="1" applyBorder="1" applyAlignment="1">
      <alignment horizontal="center" wrapText="1"/>
    </xf>
    <xf numFmtId="49" fontId="61" fillId="30" borderId="10" xfId="0" applyNumberFormat="1" applyFont="1" applyFill="1" applyBorder="1" applyAlignment="1">
      <alignment horizontal="center" wrapText="1"/>
    </xf>
    <xf numFmtId="49" fontId="61" fillId="30" borderId="10" xfId="0" applyNumberFormat="1" applyFont="1" applyFill="1" applyBorder="1" applyAlignment="1">
      <alignment horizontal="center"/>
    </xf>
    <xf numFmtId="0" fontId="59" fillId="24" borderId="10" xfId="0" applyFont="1" applyFill="1" applyBorder="1" applyAlignment="1">
      <alignment horizontal="center" wrapText="1"/>
    </xf>
    <xf numFmtId="49" fontId="59" fillId="24" borderId="10" xfId="0" applyNumberFormat="1" applyFont="1" applyFill="1" applyBorder="1" applyAlignment="1">
      <alignment horizontal="center" wrapText="1"/>
    </xf>
    <xf numFmtId="0" fontId="61" fillId="0" borderId="10" xfId="0" applyNumberFormat="1" applyFont="1" applyFill="1" applyBorder="1" applyAlignment="1">
      <alignment horizontal="center" vertical="center" wrapText="1"/>
    </xf>
    <xf numFmtId="0" fontId="59" fillId="30" borderId="10" xfId="0" applyFont="1" applyFill="1" applyBorder="1" applyAlignment="1">
      <alignment vertical="top" wrapText="1"/>
    </xf>
    <xf numFmtId="0" fontId="61" fillId="30" borderId="10" xfId="0" applyNumberFormat="1" applyFont="1" applyFill="1" applyBorder="1" applyAlignment="1">
      <alignment horizontal="center" wrapText="1"/>
    </xf>
    <xf numFmtId="49" fontId="61" fillId="0" borderId="10" xfId="0" applyNumberFormat="1" applyFont="1" applyFill="1" applyBorder="1" applyAlignment="1">
      <alignment horizontal="right" wrapText="1"/>
    </xf>
    <xf numFmtId="0" fontId="61" fillId="0" borderId="10" xfId="0" applyNumberFormat="1" applyFont="1" applyFill="1" applyBorder="1" applyAlignment="1">
      <alignment horizontal="right" wrapText="1"/>
    </xf>
    <xf numFmtId="0" fontId="61" fillId="30" borderId="10" xfId="0" applyFont="1" applyFill="1" applyBorder="1" applyAlignment="1">
      <alignment horizontal="left" vertical="top" wrapText="1" indent="2"/>
    </xf>
    <xf numFmtId="49" fontId="61" fillId="24" borderId="10" xfId="0" applyNumberFormat="1" applyFont="1" applyFill="1" applyBorder="1" applyAlignment="1">
      <alignment horizontal="center" wrapText="1"/>
    </xf>
    <xf numFmtId="1" fontId="61" fillId="0" borderId="10" xfId="0" applyNumberFormat="1" applyFont="1" applyFill="1" applyBorder="1" applyAlignment="1">
      <alignment horizontal="right" wrapText="1"/>
    </xf>
    <xf numFmtId="0" fontId="32" fillId="0" borderId="0" xfId="0" applyFont="1" applyFill="1" applyBorder="1" applyAlignment="1">
      <alignment horizontal="left" wrapText="1"/>
    </xf>
    <xf numFmtId="49" fontId="61" fillId="24" borderId="0" xfId="0" applyNumberFormat="1" applyFont="1" applyFill="1" applyBorder="1" applyAlignment="1">
      <alignment horizontal="center" wrapText="1"/>
    </xf>
    <xf numFmtId="0" fontId="61" fillId="0" borderId="0" xfId="0" applyNumberFormat="1" applyFont="1" applyFill="1" applyBorder="1" applyAlignment="1">
      <alignment horizontal="center" wrapText="1"/>
    </xf>
    <xf numFmtId="49" fontId="61" fillId="0" borderId="0" xfId="0" applyNumberFormat="1" applyFont="1" applyFill="1" applyBorder="1" applyAlignment="1">
      <alignment horizontal="right" wrapText="1"/>
    </xf>
    <xf numFmtId="0" fontId="61" fillId="0" borderId="0" xfId="0" applyNumberFormat="1" applyFont="1" applyFill="1" applyBorder="1" applyAlignment="1">
      <alignment horizontal="right" wrapText="1"/>
    </xf>
    <xf numFmtId="1" fontId="61" fillId="0" borderId="0" xfId="0" applyNumberFormat="1" applyFont="1" applyFill="1" applyBorder="1" applyAlignment="1">
      <alignment horizontal="right" wrapText="1"/>
    </xf>
    <xf numFmtId="0" fontId="61" fillId="0" borderId="0" xfId="8730" applyFont="1" applyFill="1" applyAlignment="1">
      <alignment horizontal="left" vertical="top" wrapText="1"/>
    </xf>
    <xf numFmtId="0" fontId="32" fillId="0" borderId="0" xfId="8730" applyFont="1" applyFill="1"/>
    <xf numFmtId="49" fontId="32" fillId="0" borderId="0" xfId="8730" applyNumberFormat="1" applyFont="1" applyFill="1" applyAlignment="1">
      <alignment horizontal="center"/>
    </xf>
    <xf numFmtId="0" fontId="61" fillId="0" borderId="0" xfId="8730" applyFont="1" applyFill="1" applyAlignment="1">
      <alignment vertical="top" wrapText="1"/>
    </xf>
    <xf numFmtId="0" fontId="61" fillId="0" borderId="0" xfId="0" applyFont="1" applyFill="1" applyBorder="1" applyAlignment="1">
      <alignment vertical="top" wrapText="1"/>
    </xf>
    <xf numFmtId="49" fontId="61" fillId="0" borderId="0" xfId="0" applyNumberFormat="1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/>
    </xf>
    <xf numFmtId="0" fontId="32" fillId="30" borderId="10" xfId="0" applyFont="1" applyFill="1" applyBorder="1" applyAlignment="1">
      <alignment horizontal="center" vertical="center" wrapText="1"/>
    </xf>
    <xf numFmtId="49" fontId="31" fillId="24" borderId="10" xfId="0" applyNumberFormat="1" applyFont="1" applyFill="1" applyBorder="1" applyAlignment="1">
      <alignment horizontal="center"/>
    </xf>
    <xf numFmtId="49" fontId="32" fillId="30" borderId="10" xfId="0" applyNumberFormat="1" applyFont="1" applyFill="1" applyBorder="1" applyAlignment="1">
      <alignment horizontal="left" vertical="center" wrapText="1"/>
    </xf>
    <xf numFmtId="49" fontId="32" fillId="30" borderId="10" xfId="0" applyNumberFormat="1" applyFont="1" applyFill="1" applyBorder="1" applyAlignment="1">
      <alignment horizontal="center" wrapText="1"/>
    </xf>
    <xf numFmtId="1" fontId="32" fillId="0" borderId="10" xfId="0" applyNumberFormat="1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center" wrapText="1"/>
    </xf>
    <xf numFmtId="49" fontId="32" fillId="24" borderId="0" xfId="0" applyNumberFormat="1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right"/>
    </xf>
    <xf numFmtId="0" fontId="61" fillId="27" borderId="13" xfId="0" applyFont="1" applyFill="1" applyBorder="1" applyAlignment="1">
      <alignment horizontal="center" wrapText="1"/>
    </xf>
    <xf numFmtId="0" fontId="61" fillId="27" borderId="15" xfId="0" applyFont="1" applyFill="1" applyBorder="1" applyAlignment="1">
      <alignment horizontal="center" wrapText="1"/>
    </xf>
    <xf numFmtId="0" fontId="61" fillId="30" borderId="10" xfId="0" applyFont="1" applyFill="1" applyBorder="1" applyAlignment="1">
      <alignment vertical="top" wrapText="1"/>
    </xf>
    <xf numFmtId="0" fontId="61" fillId="0" borderId="0" xfId="0" applyFont="1" applyFill="1"/>
    <xf numFmtId="0" fontId="61" fillId="27" borderId="10" xfId="0" applyFont="1" applyFill="1" applyBorder="1" applyAlignment="1">
      <alignment horizontal="center"/>
    </xf>
    <xf numFmtId="0" fontId="32" fillId="0" borderId="0" xfId="0" applyFont="1" applyFill="1" applyBorder="1" applyAlignment="1"/>
    <xf numFmtId="49" fontId="32" fillId="24" borderId="10" xfId="0" applyNumberFormat="1" applyFont="1" applyFill="1" applyBorder="1" applyAlignment="1"/>
    <xf numFmtId="49" fontId="32" fillId="24" borderId="16" xfId="0" applyNumberFormat="1" applyFont="1" applyFill="1" applyBorder="1" applyAlignment="1"/>
    <xf numFmtId="49" fontId="32" fillId="0" borderId="16" xfId="0" applyNumberFormat="1" applyFont="1" applyFill="1" applyBorder="1" applyAlignment="1">
      <alignment horizontal="center" vertical="center"/>
    </xf>
    <xf numFmtId="49" fontId="32" fillId="0" borderId="16" xfId="0" applyNumberFormat="1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/>
    <xf numFmtId="0" fontId="32" fillId="0" borderId="0" xfId="0" applyFont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49" fontId="32" fillId="24" borderId="0" xfId="0" applyNumberFormat="1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right"/>
    </xf>
    <xf numFmtId="0" fontId="32" fillId="0" borderId="0" xfId="0" applyFont="1" applyBorder="1" applyAlignment="1"/>
    <xf numFmtId="0" fontId="32" fillId="32" borderId="10" xfId="461" applyFont="1" applyFill="1" applyBorder="1" applyAlignment="1">
      <alignment horizontal="center"/>
    </xf>
    <xf numFmtId="0" fontId="32" fillId="28" borderId="10" xfId="461" applyFont="1" applyFill="1" applyBorder="1" applyAlignment="1">
      <alignment horizontal="center"/>
    </xf>
    <xf numFmtId="49" fontId="32" fillId="0" borderId="10" xfId="0" applyNumberFormat="1" applyFont="1" applyFill="1" applyBorder="1" applyAlignment="1">
      <alignment horizontal="left" vertical="center" wrapText="1" indent="2"/>
    </xf>
    <xf numFmtId="49" fontId="32" fillId="0" borderId="10" xfId="0" applyNumberFormat="1" applyFont="1" applyFill="1" applyBorder="1" applyAlignment="1">
      <alignment vertical="center"/>
    </xf>
    <xf numFmtId="49" fontId="32" fillId="30" borderId="15" xfId="0" applyNumberFormat="1" applyFont="1" applyFill="1" applyBorder="1" applyAlignment="1">
      <alignment horizontal="center" vertical="center" wrapText="1"/>
    </xf>
    <xf numFmtId="0" fontId="32" fillId="30" borderId="10" xfId="0" applyFont="1" applyFill="1" applyBorder="1" applyAlignment="1">
      <alignment horizontal="center" wrapText="1"/>
    </xf>
    <xf numFmtId="49" fontId="32" fillId="30" borderId="10" xfId="0" applyNumberFormat="1" applyFont="1" applyFill="1" applyBorder="1" applyAlignment="1">
      <alignment horizontal="center" vertical="center"/>
    </xf>
    <xf numFmtId="0" fontId="32" fillId="29" borderId="10" xfId="0" applyFont="1" applyFill="1" applyBorder="1" applyAlignment="1">
      <alignment horizontal="center" wrapText="1"/>
    </xf>
    <xf numFmtId="49" fontId="32" fillId="28" borderId="10" xfId="0" applyNumberFormat="1" applyFont="1" applyFill="1" applyBorder="1" applyAlignment="1">
      <alignment horizontal="center" vertical="center"/>
    </xf>
    <xf numFmtId="0" fontId="32" fillId="29" borderId="10" xfId="0" applyNumberFormat="1" applyFont="1" applyFill="1" applyBorder="1" applyAlignment="1">
      <alignment horizontal="right"/>
    </xf>
    <xf numFmtId="0" fontId="32" fillId="28" borderId="10" xfId="0" applyNumberFormat="1" applyFont="1" applyFill="1" applyBorder="1" applyAlignment="1">
      <alignment horizontal="center" vertical="center"/>
    </xf>
    <xf numFmtId="0" fontId="32" fillId="29" borderId="1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left" vertical="center" wrapText="1" indent="2"/>
    </xf>
    <xf numFmtId="0" fontId="32" fillId="0" borderId="0" xfId="0" applyNumberFormat="1" applyFont="1" applyFill="1" applyBorder="1" applyAlignment="1">
      <alignment horizontal="center" wrapText="1"/>
    </xf>
    <xf numFmtId="1" fontId="32" fillId="0" borderId="0" xfId="0" applyNumberFormat="1" applyFont="1" applyFill="1" applyBorder="1" applyAlignment="1">
      <alignment horizontal="right"/>
    </xf>
    <xf numFmtId="49" fontId="32" fillId="57" borderId="0" xfId="0" applyNumberFormat="1" applyFont="1" applyFill="1" applyBorder="1"/>
    <xf numFmtId="0" fontId="31" fillId="0" borderId="0" xfId="0" applyFont="1" applyFill="1" applyBorder="1" applyAlignment="1">
      <alignment horizontal="center" vertical="center"/>
    </xf>
    <xf numFmtId="0" fontId="32" fillId="0" borderId="13" xfId="0" applyFont="1" applyFill="1" applyBorder="1"/>
    <xf numFmtId="0" fontId="32" fillId="30" borderId="10" xfId="0" applyFont="1" applyFill="1" applyBorder="1"/>
    <xf numFmtId="49" fontId="32" fillId="30" borderId="10" xfId="0" applyNumberFormat="1" applyFont="1" applyFill="1" applyBorder="1" applyAlignment="1">
      <alignment horizontal="center"/>
    </xf>
    <xf numFmtId="0" fontId="32" fillId="0" borderId="0" xfId="0" applyFont="1" applyFill="1" applyBorder="1"/>
    <xf numFmtId="49" fontId="32" fillId="27" borderId="0" xfId="0" applyNumberFormat="1" applyFont="1" applyFill="1" applyBorder="1" applyAlignment="1">
      <alignment horizontal="center"/>
    </xf>
    <xf numFmtId="0" fontId="32" fillId="26" borderId="0" xfId="0" applyFont="1" applyFill="1"/>
    <xf numFmtId="49" fontId="32" fillId="26" borderId="0" xfId="0" applyNumberFormat="1" applyFont="1" applyFill="1" applyBorder="1"/>
    <xf numFmtId="49" fontId="31" fillId="0" borderId="0" xfId="0" applyNumberFormat="1" applyFont="1" applyBorder="1"/>
    <xf numFmtId="0" fontId="32" fillId="0" borderId="0" xfId="0" applyFont="1" applyFill="1" applyAlignment="1"/>
    <xf numFmtId="0" fontId="32" fillId="26" borderId="10" xfId="0" applyFont="1" applyFill="1" applyBorder="1" applyAlignment="1">
      <alignment horizontal="center" vertical="center"/>
    </xf>
    <xf numFmtId="0" fontId="32" fillId="26" borderId="10" xfId="0" applyFont="1" applyFill="1" applyBorder="1"/>
    <xf numFmtId="0" fontId="32" fillId="28" borderId="10" xfId="0" applyFont="1" applyFill="1" applyBorder="1"/>
    <xf numFmtId="49" fontId="32" fillId="26" borderId="10" xfId="0" applyNumberFormat="1" applyFont="1" applyFill="1" applyBorder="1" applyAlignment="1">
      <alignment horizontal="center" vertical="center"/>
    </xf>
    <xf numFmtId="0" fontId="32" fillId="26" borderId="0" xfId="0" applyFont="1" applyFill="1" applyBorder="1"/>
    <xf numFmtId="0" fontId="32" fillId="0" borderId="0" xfId="0" applyNumberFormat="1" applyFont="1" applyFill="1" applyBorder="1"/>
    <xf numFmtId="49" fontId="31" fillId="0" borderId="0" xfId="0" applyNumberFormat="1" applyFont="1" applyFill="1" applyBorder="1" applyAlignment="1">
      <alignment horizontal="justify"/>
    </xf>
    <xf numFmtId="0" fontId="61" fillId="0" borderId="0" xfId="0" applyFont="1" applyFill="1" applyBorder="1" applyAlignment="1">
      <alignment horizontal="center"/>
    </xf>
    <xf numFmtId="0" fontId="61" fillId="0" borderId="0" xfId="0" applyFont="1" applyFill="1" applyBorder="1"/>
    <xf numFmtId="0" fontId="81" fillId="30" borderId="10" xfId="0" applyNumberFormat="1" applyFont="1" applyFill="1" applyBorder="1" applyAlignment="1">
      <alignment horizontal="center" wrapText="1"/>
    </xf>
    <xf numFmtId="49" fontId="32" fillId="0" borderId="1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top" wrapText="1"/>
    </xf>
    <xf numFmtId="0" fontId="32" fillId="31" borderId="10" xfId="0" applyFont="1" applyFill="1" applyBorder="1" applyAlignment="1">
      <alignment horizontal="center" vertical="top" wrapText="1"/>
    </xf>
    <xf numFmtId="0" fontId="32" fillId="30" borderId="10" xfId="0" applyFont="1" applyFill="1" applyBorder="1" applyAlignment="1">
      <alignment horizontal="center" vertical="center"/>
    </xf>
    <xf numFmtId="49" fontId="32" fillId="31" borderId="0" xfId="0" applyNumberFormat="1" applyFont="1" applyFill="1" applyBorder="1"/>
    <xf numFmtId="49" fontId="32" fillId="31" borderId="0" xfId="0" applyNumberFormat="1" applyFont="1" applyFill="1" applyBorder="1" applyAlignment="1">
      <alignment horizontal="center"/>
    </xf>
    <xf numFmtId="0" fontId="32" fillId="31" borderId="0" xfId="0" applyNumberFormat="1" applyFont="1" applyFill="1" applyBorder="1"/>
    <xf numFmtId="49" fontId="32" fillId="31" borderId="0" xfId="0" applyNumberFormat="1" applyFont="1" applyFill="1" applyBorder="1" applyAlignment="1">
      <alignment horizontal="center" vertical="center"/>
    </xf>
    <xf numFmtId="0" fontId="31" fillId="31" borderId="0" xfId="0" applyFont="1" applyFill="1" applyBorder="1" applyAlignment="1">
      <alignment horizontal="center"/>
    </xf>
    <xf numFmtId="0" fontId="81" fillId="0" borderId="10" xfId="0" applyNumberFormat="1" applyFont="1" applyFill="1" applyBorder="1" applyAlignment="1">
      <alignment horizontal="center" wrapText="1"/>
    </xf>
    <xf numFmtId="0" fontId="32" fillId="31" borderId="10" xfId="0" applyFont="1" applyFill="1" applyBorder="1" applyAlignment="1">
      <alignment horizontal="left" vertical="top" wrapText="1"/>
    </xf>
    <xf numFmtId="0" fontId="32" fillId="31" borderId="10" xfId="0" applyFont="1" applyFill="1" applyBorder="1" applyAlignment="1">
      <alignment horizontal="center" wrapText="1"/>
    </xf>
    <xf numFmtId="0" fontId="32" fillId="31" borderId="10" xfId="0" applyNumberFormat="1" applyFont="1" applyFill="1" applyBorder="1" applyAlignment="1">
      <alignment horizontal="center" wrapText="1"/>
    </xf>
    <xf numFmtId="49" fontId="32" fillId="31" borderId="10" xfId="0" applyNumberFormat="1" applyFont="1" applyFill="1" applyBorder="1" applyAlignment="1">
      <alignment horizontal="center"/>
    </xf>
    <xf numFmtId="0" fontId="81" fillId="31" borderId="10" xfId="0" applyFont="1" applyFill="1" applyBorder="1" applyAlignment="1">
      <alignment horizontal="center" wrapText="1"/>
    </xf>
    <xf numFmtId="0" fontId="31" fillId="0" borderId="10" xfId="0" applyFont="1" applyFill="1" applyBorder="1" applyAlignment="1">
      <alignment wrapText="1"/>
    </xf>
    <xf numFmtId="0" fontId="32" fillId="0" borderId="10" xfId="0" applyFont="1" applyFill="1" applyBorder="1" applyAlignment="1">
      <alignment horizontal="left" wrapText="1"/>
    </xf>
    <xf numFmtId="0" fontId="32" fillId="0" borderId="13" xfId="0" applyFont="1" applyFill="1" applyBorder="1" applyAlignment="1">
      <alignment horizontal="left" wrapText="1"/>
    </xf>
    <xf numFmtId="0" fontId="32" fillId="0" borderId="15" xfId="0" applyFont="1" applyFill="1" applyBorder="1" applyAlignment="1">
      <alignment horizontal="left" wrapText="1"/>
    </xf>
    <xf numFmtId="49" fontId="32" fillId="31" borderId="10" xfId="0" applyNumberFormat="1" applyFont="1" applyFill="1" applyBorder="1" applyAlignment="1"/>
    <xf numFmtId="0" fontId="31" fillId="0" borderId="10" xfId="0" applyFont="1" applyFill="1" applyBorder="1" applyAlignment="1">
      <alignment horizontal="left" wrapText="1"/>
    </xf>
    <xf numFmtId="0" fontId="32" fillId="31" borderId="13" xfId="0" applyFont="1" applyFill="1" applyBorder="1" applyAlignment="1">
      <alignment horizontal="center" wrapText="1"/>
    </xf>
    <xf numFmtId="0" fontId="32" fillId="31" borderId="15" xfId="0" applyFont="1" applyFill="1" applyBorder="1" applyAlignment="1">
      <alignment horizontal="center" wrapText="1"/>
    </xf>
    <xf numFmtId="0" fontId="32" fillId="30" borderId="13" xfId="0" applyFont="1" applyFill="1" applyBorder="1" applyAlignment="1">
      <alignment horizontal="left" wrapText="1"/>
    </xf>
    <xf numFmtId="0" fontId="59" fillId="0" borderId="10" xfId="0" applyFont="1" applyFill="1" applyBorder="1" applyAlignment="1">
      <alignment horizontal="left" wrapText="1"/>
    </xf>
    <xf numFmtId="49" fontId="32" fillId="31" borderId="10" xfId="0" applyNumberFormat="1" applyFont="1" applyFill="1" applyBorder="1" applyAlignment="1">
      <alignment horizontal="center" wrapText="1"/>
    </xf>
    <xf numFmtId="0" fontId="31" fillId="30" borderId="10" xfId="0" applyNumberFormat="1" applyFont="1" applyFill="1" applyBorder="1" applyAlignment="1">
      <alignment horizontal="left"/>
    </xf>
    <xf numFmtId="0" fontId="31" fillId="31" borderId="10" xfId="0" applyFont="1" applyFill="1" applyBorder="1" applyAlignment="1">
      <alignment horizontal="center" wrapText="1"/>
    </xf>
    <xf numFmtId="49" fontId="31" fillId="0" borderId="0" xfId="0" applyNumberFormat="1" applyFont="1" applyFill="1" applyBorder="1" applyAlignment="1"/>
    <xf numFmtId="0" fontId="32" fillId="0" borderId="0" xfId="0" applyFont="1" applyFill="1" applyBorder="1" applyAlignment="1">
      <alignment horizontal="left" vertical="top" wrapText="1" indent="4"/>
    </xf>
    <xf numFmtId="0" fontId="32" fillId="31" borderId="0" xfId="0" applyFont="1" applyFill="1" applyBorder="1" applyAlignment="1">
      <alignment horizontal="center" vertical="top" wrapText="1"/>
    </xf>
    <xf numFmtId="1" fontId="32" fillId="0" borderId="0" xfId="0" applyNumberFormat="1" applyFont="1" applyFill="1" applyBorder="1" applyAlignment="1">
      <alignment horizontal="center" vertical="center"/>
    </xf>
    <xf numFmtId="49" fontId="31" fillId="0" borderId="0" xfId="0" applyNumberFormat="1" applyFont="1" applyFill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49" fontId="32" fillId="0" borderId="13" xfId="0" applyNumberFormat="1" applyFont="1" applyFill="1" applyBorder="1"/>
    <xf numFmtId="0" fontId="32" fillId="0" borderId="10" xfId="0" applyFont="1" applyFill="1" applyBorder="1" applyAlignment="1">
      <alignment vertical="center"/>
    </xf>
    <xf numFmtId="0" fontId="61" fillId="0" borderId="10" xfId="0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0" fontId="61" fillId="0" borderId="0" xfId="0" applyFont="1" applyFill="1" applyBorder="1" applyAlignment="1">
      <alignment horizontal="right" vertical="center"/>
    </xf>
    <xf numFmtId="0" fontId="32" fillId="0" borderId="0" xfId="0" applyFont="1" applyAlignment="1">
      <alignment horizontal="center"/>
    </xf>
    <xf numFmtId="0" fontId="32" fillId="0" borderId="0" xfId="0" applyFont="1" applyFill="1" applyAlignment="1">
      <alignment horizontal="center" vertical="center"/>
    </xf>
    <xf numFmtId="0" fontId="61" fillId="0" borderId="10" xfId="0" applyFont="1" applyFill="1" applyBorder="1" applyAlignment="1">
      <alignment horizontal="left" vertical="top" wrapText="1"/>
    </xf>
    <xf numFmtId="0" fontId="61" fillId="30" borderId="10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center" vertical="center"/>
    </xf>
    <xf numFmtId="49" fontId="31" fillId="0" borderId="0" xfId="0" applyNumberFormat="1" applyFont="1" applyFill="1" applyBorder="1" applyAlignment="1">
      <alignment horizontal="center" wrapText="1"/>
    </xf>
    <xf numFmtId="49" fontId="31" fillId="0" borderId="10" xfId="0" applyNumberFormat="1" applyFont="1" applyFill="1" applyBorder="1" applyAlignment="1">
      <alignment horizontal="center"/>
    </xf>
    <xf numFmtId="49" fontId="31" fillId="0" borderId="10" xfId="0" applyNumberFormat="1" applyFont="1" applyFill="1" applyBorder="1"/>
    <xf numFmtId="49" fontId="31" fillId="30" borderId="10" xfId="0" applyNumberFormat="1" applyFont="1" applyFill="1" applyBorder="1" applyAlignment="1">
      <alignment horizontal="center"/>
    </xf>
    <xf numFmtId="49" fontId="31" fillId="24" borderId="10" xfId="0" applyNumberFormat="1" applyFont="1" applyFill="1" applyBorder="1"/>
    <xf numFmtId="49" fontId="32" fillId="0" borderId="10" xfId="0" applyNumberFormat="1" applyFont="1" applyFill="1" applyBorder="1" applyAlignment="1">
      <alignment vertical="top"/>
    </xf>
    <xf numFmtId="49" fontId="32" fillId="0" borderId="10" xfId="0" applyNumberFormat="1" applyFont="1" applyFill="1" applyBorder="1" applyAlignment="1">
      <alignment vertical="top" wrapText="1"/>
    </xf>
    <xf numFmtId="0" fontId="61" fillId="0" borderId="10" xfId="0" applyFont="1" applyFill="1" applyBorder="1" applyAlignment="1">
      <alignment horizontal="right" wrapText="1"/>
    </xf>
    <xf numFmtId="49" fontId="32" fillId="0" borderId="1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horizontal="left"/>
    </xf>
    <xf numFmtId="0" fontId="61" fillId="0" borderId="0" xfId="0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horizontal="right" vertical="top" wrapText="1"/>
    </xf>
    <xf numFmtId="0" fontId="32" fillId="0" borderId="0" xfId="0" applyFont="1" applyBorder="1" applyAlignment="1">
      <alignment horizontal="right" vertical="top"/>
    </xf>
    <xf numFmtId="0" fontId="32" fillId="24" borderId="10" xfId="0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/>
    </xf>
    <xf numFmtId="49" fontId="31" fillId="24" borderId="0" xfId="0" applyNumberFormat="1" applyFont="1" applyFill="1" applyBorder="1"/>
    <xf numFmtId="49" fontId="31" fillId="24" borderId="10" xfId="0" applyNumberFormat="1" applyFont="1" applyFill="1" applyBorder="1" applyAlignment="1">
      <alignment vertical="center"/>
    </xf>
    <xf numFmtId="0" fontId="32" fillId="0" borderId="0" xfId="0" applyNumberFormat="1" applyFont="1" applyFill="1" applyBorder="1" applyAlignment="1">
      <alignment horizontal="center"/>
    </xf>
    <xf numFmtId="0" fontId="32" fillId="32" borderId="0" xfId="0" applyFont="1" applyFill="1"/>
    <xf numFmtId="0" fontId="32" fillId="0" borderId="10" xfId="0" applyFont="1" applyBorder="1" applyAlignment="1">
      <alignment horizontal="center" vertical="top" wrapText="1"/>
    </xf>
    <xf numFmtId="0" fontId="32" fillId="32" borderId="10" xfId="0" applyFont="1" applyFill="1" applyBorder="1" applyAlignment="1">
      <alignment horizontal="center" vertical="top" wrapText="1"/>
    </xf>
    <xf numFmtId="0" fontId="32" fillId="32" borderId="10" xfId="0" applyFont="1" applyFill="1" applyBorder="1" applyAlignment="1">
      <alignment horizontal="left"/>
    </xf>
    <xf numFmtId="0" fontId="32" fillId="32" borderId="10" xfId="0" applyFont="1" applyFill="1" applyBorder="1" applyAlignment="1">
      <alignment horizontal="left" wrapText="1"/>
    </xf>
    <xf numFmtId="0" fontId="32" fillId="32" borderId="10" xfId="0" applyFont="1" applyFill="1" applyBorder="1" applyAlignment="1">
      <alignment horizontal="center" wrapText="1"/>
    </xf>
    <xf numFmtId="0" fontId="32" fillId="56" borderId="10" xfId="0" applyFont="1" applyFill="1" applyBorder="1"/>
    <xf numFmtId="49" fontId="61" fillId="24" borderId="0" xfId="0" applyNumberFormat="1" applyFont="1" applyFill="1" applyBorder="1" applyAlignment="1">
      <alignment horizontal="left"/>
    </xf>
    <xf numFmtId="49" fontId="61" fillId="24" borderId="10" xfId="0" applyNumberFormat="1" applyFont="1" applyFill="1" applyBorder="1" applyAlignment="1">
      <alignment horizontal="left"/>
    </xf>
    <xf numFmtId="0" fontId="32" fillId="0" borderId="10" xfId="0" applyFont="1" applyFill="1" applyBorder="1" applyAlignment="1">
      <alignment vertical="center" wrapText="1"/>
    </xf>
    <xf numFmtId="0" fontId="32" fillId="0" borderId="10" xfId="0" applyFont="1" applyFill="1" applyBorder="1" applyAlignment="1">
      <alignment horizontal="left" vertical="center" indent="2"/>
    </xf>
    <xf numFmtId="0" fontId="32" fillId="0" borderId="10" xfId="0" applyFont="1" applyFill="1" applyBorder="1" applyAlignment="1">
      <alignment horizontal="left" vertical="top" wrapText="1"/>
    </xf>
    <xf numFmtId="0" fontId="32" fillId="56" borderId="16" xfId="0" applyFont="1" applyFill="1" applyBorder="1"/>
    <xf numFmtId="0" fontId="32" fillId="25" borderId="0" xfId="0" applyFont="1" applyFill="1" applyBorder="1"/>
    <xf numFmtId="0" fontId="32" fillId="25" borderId="0" xfId="0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 wrapText="1"/>
    </xf>
    <xf numFmtId="0" fontId="32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wrapText="1"/>
    </xf>
    <xf numFmtId="0" fontId="61" fillId="0" borderId="0" xfId="0" applyFont="1" applyBorder="1"/>
    <xf numFmtId="0" fontId="61" fillId="0" borderId="0" xfId="0" applyFont="1" applyBorder="1" applyAlignment="1">
      <alignment horizontal="center" wrapText="1"/>
    </xf>
    <xf numFmtId="0" fontId="32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/>
    <xf numFmtId="0" fontId="32" fillId="0" borderId="0" xfId="0" applyFont="1" applyAlignment="1"/>
    <xf numFmtId="0" fontId="32" fillId="0" borderId="13" xfId="468" applyFont="1" applyFill="1" applyBorder="1" applyAlignment="1">
      <alignment horizontal="center" vertical="center" wrapText="1"/>
    </xf>
    <xf numFmtId="0" fontId="32" fillId="0" borderId="0" xfId="468" applyFont="1" applyFill="1" applyBorder="1" applyAlignment="1">
      <alignment vertical="center" wrapText="1"/>
    </xf>
    <xf numFmtId="0" fontId="61" fillId="0" borderId="13" xfId="0" applyFont="1" applyFill="1" applyBorder="1" applyAlignment="1">
      <alignment horizontal="center" vertical="top"/>
    </xf>
    <xf numFmtId="0" fontId="61" fillId="0" borderId="0" xfId="0" applyFont="1" applyFill="1" applyBorder="1" applyAlignment="1">
      <alignment horizontal="center" vertical="top"/>
    </xf>
    <xf numFmtId="0" fontId="32" fillId="0" borderId="14" xfId="468" applyFont="1" applyFill="1" applyBorder="1" applyAlignment="1">
      <alignment horizontal="center" vertical="top" wrapText="1"/>
    </xf>
    <xf numFmtId="0" fontId="32" fillId="0" borderId="0" xfId="468" applyFont="1" applyFill="1" applyBorder="1" applyAlignment="1">
      <alignment horizontal="center" vertical="top" wrapText="1"/>
    </xf>
    <xf numFmtId="0" fontId="32" fillId="0" borderId="14" xfId="468" applyFont="1" applyFill="1" applyBorder="1" applyAlignment="1">
      <alignment vertical="top" wrapText="1"/>
    </xf>
    <xf numFmtId="0" fontId="32" fillId="0" borderId="15" xfId="468" applyFont="1" applyFill="1" applyBorder="1" applyAlignment="1">
      <alignment horizontal="center" vertical="top" wrapText="1"/>
    </xf>
    <xf numFmtId="0" fontId="32" fillId="0" borderId="0" xfId="468" applyFont="1" applyFill="1" applyBorder="1" applyAlignment="1">
      <alignment horizontal="center" vertical="top"/>
    </xf>
    <xf numFmtId="0" fontId="32" fillId="0" borderId="12" xfId="0" applyFont="1" applyBorder="1"/>
    <xf numFmtId="49" fontId="32" fillId="0" borderId="0" xfId="468" applyNumberFormat="1" applyFont="1" applyBorder="1" applyAlignment="1">
      <alignment horizontal="left" vertical="top"/>
    </xf>
    <xf numFmtId="0" fontId="32" fillId="0" borderId="10" xfId="0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 wrapText="1"/>
    </xf>
    <xf numFmtId="49" fontId="32" fillId="0" borderId="0" xfId="0" applyNumberFormat="1" applyFont="1" applyBorder="1" applyAlignment="1">
      <alignment horizontal="center" vertical="center" wrapText="1"/>
    </xf>
    <xf numFmtId="0" fontId="32" fillId="25" borderId="0" xfId="0" applyFont="1" applyFill="1" applyBorder="1" applyAlignment="1"/>
    <xf numFmtId="0" fontId="32" fillId="25" borderId="0" xfId="0" applyFont="1" applyFill="1" applyBorder="1" applyAlignment="1">
      <alignment wrapText="1"/>
    </xf>
    <xf numFmtId="0" fontId="32" fillId="25" borderId="0" xfId="0" applyFont="1" applyFill="1" applyBorder="1" applyAlignment="1">
      <alignment horizontal="center"/>
    </xf>
    <xf numFmtId="0" fontId="32" fillId="25" borderId="0" xfId="0" applyFont="1" applyFill="1"/>
    <xf numFmtId="165" fontId="61" fillId="0" borderId="0" xfId="0" applyNumberFormat="1" applyFont="1" applyAlignment="1">
      <alignment horizontal="center" vertical="center"/>
    </xf>
    <xf numFmtId="0" fontId="32" fillId="0" borderId="0" xfId="468" applyFont="1" applyBorder="1" applyAlignment="1">
      <alignment horizontal="left"/>
    </xf>
    <xf numFmtId="0" fontId="61" fillId="0" borderId="0" xfId="0" applyFont="1" applyAlignment="1"/>
    <xf numFmtId="0" fontId="61" fillId="0" borderId="0" xfId="8695" applyFont="1"/>
    <xf numFmtId="0" fontId="32" fillId="24" borderId="0" xfId="0" applyFont="1" applyFill="1"/>
    <xf numFmtId="0" fontId="61" fillId="0" borderId="0" xfId="0" applyFont="1" applyBorder="1" applyAlignment="1"/>
    <xf numFmtId="0" fontId="61" fillId="0" borderId="10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vertical="center" wrapText="1"/>
    </xf>
    <xf numFmtId="49" fontId="61" fillId="27" borderId="0" xfId="0" applyNumberFormat="1" applyFont="1" applyFill="1" applyBorder="1" applyAlignment="1">
      <alignment horizontal="center" wrapText="1"/>
    </xf>
    <xf numFmtId="0" fontId="61" fillId="0" borderId="0" xfId="0" applyFont="1" applyFill="1" applyBorder="1" applyAlignment="1">
      <alignment horizontal="center" wrapText="1"/>
    </xf>
    <xf numFmtId="0" fontId="59" fillId="0" borderId="10" xfId="0" applyFont="1" applyBorder="1" applyAlignment="1">
      <alignment horizontal="center" vertical="center" wrapText="1"/>
    </xf>
    <xf numFmtId="0" fontId="59" fillId="0" borderId="10" xfId="0" applyFont="1" applyFill="1" applyBorder="1" applyAlignment="1">
      <alignment horizontal="center" vertical="center" wrapText="1"/>
    </xf>
    <xf numFmtId="0" fontId="59" fillId="0" borderId="10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vertical="center" wrapText="1"/>
    </xf>
    <xf numFmtId="49" fontId="32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right"/>
    </xf>
    <xf numFmtId="49" fontId="32" fillId="56" borderId="13" xfId="0" applyNumberFormat="1" applyFont="1" applyFill="1" applyBorder="1" applyAlignment="1">
      <alignment horizontal="center" wrapText="1"/>
    </xf>
    <xf numFmtId="0" fontId="32" fillId="0" borderId="0" xfId="0" applyNumberFormat="1" applyFont="1" applyFill="1" applyBorder="1" applyAlignment="1">
      <alignment horizontal="right"/>
    </xf>
    <xf numFmtId="49" fontId="32" fillId="30" borderId="0" xfId="0" applyNumberFormat="1" applyFont="1" applyFill="1" applyBorder="1" applyAlignment="1">
      <alignment horizontal="right"/>
    </xf>
    <xf numFmtId="0" fontId="61" fillId="30" borderId="0" xfId="0" applyFont="1" applyFill="1" applyBorder="1" applyAlignment="1">
      <alignment horizontal="right" wrapText="1"/>
    </xf>
    <xf numFmtId="0" fontId="61" fillId="0" borderId="0" xfId="0" applyFont="1" applyFill="1" applyBorder="1" applyAlignment="1">
      <alignment horizontal="left" vertical="center" wrapText="1" indent="2"/>
    </xf>
    <xf numFmtId="49" fontId="61" fillId="0" borderId="0" xfId="0" applyNumberFormat="1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 vertical="center"/>
    </xf>
    <xf numFmtId="0" fontId="32" fillId="32" borderId="10" xfId="0" applyFont="1" applyFill="1" applyBorder="1" applyAlignment="1">
      <alignment horizontal="center"/>
    </xf>
    <xf numFmtId="49" fontId="32" fillId="24" borderId="10" xfId="0" applyNumberFormat="1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49" fontId="61" fillId="0" borderId="37" xfId="6621" applyNumberFormat="1" applyFont="1" applyFill="1" applyBorder="1" applyAlignment="1">
      <alignment horizontal="left" vertical="top" wrapText="1"/>
    </xf>
    <xf numFmtId="0" fontId="61" fillId="0" borderId="10" xfId="7827" applyFont="1" applyFill="1" applyBorder="1" applyAlignment="1">
      <alignment wrapText="1"/>
    </xf>
    <xf numFmtId="0" fontId="32" fillId="0" borderId="20" xfId="0" applyFont="1" applyBorder="1" applyAlignment="1">
      <alignment horizontal="center"/>
    </xf>
    <xf numFmtId="0" fontId="53" fillId="0" borderId="40" xfId="5411" applyFont="1" applyFill="1" applyBorder="1" applyAlignment="1">
      <alignment horizontal="center"/>
    </xf>
    <xf numFmtId="0" fontId="53" fillId="0" borderId="10" xfId="5411" applyFont="1" applyFill="1" applyBorder="1" applyAlignment="1">
      <alignment horizontal="center"/>
    </xf>
    <xf numFmtId="0" fontId="79" fillId="0" borderId="10" xfId="0" applyFont="1" applyFill="1" applyBorder="1" applyAlignment="1">
      <alignment horizontal="center"/>
    </xf>
    <xf numFmtId="49" fontId="61" fillId="0" borderId="10" xfId="0" applyNumberFormat="1" applyFont="1" applyFill="1" applyBorder="1" applyAlignment="1">
      <alignment horizontal="left"/>
    </xf>
    <xf numFmtId="0" fontId="59" fillId="0" borderId="10" xfId="0" applyFont="1" applyFill="1" applyBorder="1" applyAlignment="1">
      <alignment horizontal="left" vertical="top" wrapText="1"/>
    </xf>
    <xf numFmtId="49" fontId="32" fillId="32" borderId="10" xfId="0" applyNumberFormat="1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left" vertical="center" wrapText="1" indent="3"/>
    </xf>
    <xf numFmtId="49" fontId="61" fillId="0" borderId="10" xfId="0" applyNumberFormat="1" applyFont="1" applyFill="1" applyBorder="1" applyAlignment="1">
      <alignment horizontal="left" vertical="center" wrapText="1" indent="2"/>
    </xf>
    <xf numFmtId="0" fontId="61" fillId="32" borderId="10" xfId="0" applyFont="1" applyFill="1" applyBorder="1" applyAlignment="1">
      <alignment horizontal="center" vertical="top" wrapText="1"/>
    </xf>
    <xf numFmtId="0" fontId="31" fillId="0" borderId="10" xfId="0" applyFont="1" applyFill="1" applyBorder="1" applyAlignment="1">
      <alignment horizontal="center" vertical="center" wrapText="1"/>
    </xf>
    <xf numFmtId="49" fontId="32" fillId="32" borderId="10" xfId="0" applyNumberFormat="1" applyFont="1" applyFill="1" applyBorder="1" applyAlignment="1">
      <alignment horizontal="center" wrapText="1"/>
    </xf>
    <xf numFmtId="0" fontId="61" fillId="32" borderId="10" xfId="0" applyFont="1" applyFill="1" applyBorder="1" applyAlignment="1">
      <alignment horizontal="left" wrapText="1"/>
    </xf>
    <xf numFmtId="0" fontId="61" fillId="32" borderId="10" xfId="0" applyFont="1" applyFill="1" applyBorder="1" applyAlignment="1">
      <alignment horizontal="left"/>
    </xf>
    <xf numFmtId="0" fontId="80" fillId="32" borderId="10" xfId="0" applyFont="1" applyFill="1" applyBorder="1" applyAlignment="1">
      <alignment horizontal="left" wrapText="1"/>
    </xf>
    <xf numFmtId="0" fontId="80" fillId="32" borderId="10" xfId="0" applyFont="1" applyFill="1" applyBorder="1" applyAlignment="1">
      <alignment horizontal="left"/>
    </xf>
    <xf numFmtId="0" fontId="32" fillId="32" borderId="10" xfId="0" applyFont="1" applyFill="1" applyBorder="1" applyAlignment="1">
      <alignment wrapText="1"/>
    </xf>
    <xf numFmtId="0" fontId="80" fillId="32" borderId="10" xfId="450" applyFont="1" applyFill="1" applyBorder="1" applyAlignment="1">
      <alignment horizontal="left" vertical="center" wrapText="1"/>
    </xf>
    <xf numFmtId="0" fontId="61" fillId="32" borderId="10" xfId="450" applyFont="1" applyFill="1" applyBorder="1" applyAlignment="1">
      <alignment horizontal="left" vertical="center" wrapText="1"/>
    </xf>
    <xf numFmtId="0" fontId="61" fillId="32" borderId="10" xfId="452" applyFont="1" applyFill="1" applyBorder="1" applyAlignment="1">
      <alignment horizontal="left" vertical="center" wrapText="1"/>
    </xf>
    <xf numFmtId="49" fontId="32" fillId="32" borderId="10" xfId="0" applyNumberFormat="1" applyFont="1" applyFill="1" applyBorder="1" applyAlignment="1">
      <alignment horizontal="center" vertical="top" wrapText="1"/>
    </xf>
    <xf numFmtId="0" fontId="61" fillId="32" borderId="10" xfId="452" applyFont="1" applyFill="1" applyBorder="1" applyAlignment="1">
      <alignment vertical="center" wrapText="1"/>
    </xf>
    <xf numFmtId="0" fontId="32" fillId="58" borderId="10" xfId="0" applyFont="1" applyFill="1" applyBorder="1" applyAlignment="1">
      <alignment horizontal="center" wrapText="1"/>
    </xf>
    <xf numFmtId="1" fontId="32" fillId="0" borderId="10" xfId="0" applyNumberFormat="1" applyFont="1" applyFill="1" applyBorder="1"/>
    <xf numFmtId="49" fontId="32" fillId="0" borderId="0" xfId="0" applyNumberFormat="1" applyFont="1" applyFill="1" applyBorder="1" applyAlignment="1">
      <alignment horizontal="right"/>
    </xf>
    <xf numFmtId="0" fontId="79" fillId="32" borderId="10" xfId="0" applyFont="1" applyFill="1" applyBorder="1" applyAlignment="1">
      <alignment horizontal="left" wrapText="1"/>
    </xf>
    <xf numFmtId="166" fontId="59" fillId="0" borderId="37" xfId="0" applyNumberFormat="1" applyFont="1" applyFill="1" applyBorder="1" applyAlignment="1" applyProtection="1">
      <alignment horizontal="center" wrapText="1"/>
    </xf>
    <xf numFmtId="49" fontId="32" fillId="32" borderId="15" xfId="0" applyNumberFormat="1" applyFont="1" applyFill="1" applyBorder="1" applyAlignment="1">
      <alignment horizontal="center" vertical="center" wrapText="1"/>
    </xf>
    <xf numFmtId="49" fontId="61" fillId="32" borderId="10" xfId="0" applyNumberFormat="1" applyFont="1" applyFill="1" applyBorder="1" applyAlignment="1">
      <alignment horizontal="left" wrapText="1"/>
    </xf>
    <xf numFmtId="166" fontId="59" fillId="0" borderId="0" xfId="0" applyNumberFormat="1" applyFont="1" applyFill="1" applyProtection="1"/>
    <xf numFmtId="0" fontId="61" fillId="0" borderId="10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82" fillId="32" borderId="10" xfId="7827" applyFont="1" applyFill="1" applyBorder="1"/>
    <xf numFmtId="0" fontId="82" fillId="32" borderId="10" xfId="0" applyFont="1" applyFill="1" applyBorder="1"/>
    <xf numFmtId="49" fontId="61" fillId="0" borderId="37" xfId="6621" applyNumberFormat="1" applyFont="1" applyFill="1" applyBorder="1" applyAlignment="1">
      <alignment horizontal="left" wrapText="1"/>
    </xf>
    <xf numFmtId="0" fontId="61" fillId="0" borderId="37" xfId="5411" applyFont="1" applyFill="1" applyBorder="1" applyAlignment="1">
      <alignment horizontal="center"/>
    </xf>
    <xf numFmtId="167" fontId="61" fillId="0" borderId="37" xfId="5411" applyNumberFormat="1" applyFont="1" applyFill="1" applyBorder="1" applyAlignment="1">
      <alignment horizontal="center"/>
    </xf>
    <xf numFmtId="0" fontId="61" fillId="0" borderId="37" xfId="6017" applyFont="1" applyFill="1" applyBorder="1" applyAlignment="1">
      <alignment horizontal="center"/>
    </xf>
    <xf numFmtId="0" fontId="61" fillId="0" borderId="37" xfId="8403" applyFont="1" applyFill="1" applyBorder="1" applyAlignment="1">
      <alignment horizontal="center"/>
    </xf>
    <xf numFmtId="0" fontId="61" fillId="0" borderId="37" xfId="6621" applyFont="1" applyFill="1" applyBorder="1" applyAlignment="1">
      <alignment horizontal="center"/>
    </xf>
    <xf numFmtId="49" fontId="5" fillId="32" borderId="10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left"/>
    </xf>
    <xf numFmtId="49" fontId="32" fillId="0" borderId="20" xfId="0" applyNumberFormat="1" applyFont="1" applyFill="1" applyBorder="1" applyAlignment="1">
      <alignment horizontal="center"/>
    </xf>
    <xf numFmtId="49" fontId="5" fillId="56" borderId="10" xfId="0" applyNumberFormat="1" applyFont="1" applyFill="1" applyBorder="1" applyAlignment="1">
      <alignment horizontal="center" vertical="top" wrapText="1"/>
    </xf>
    <xf numFmtId="49" fontId="5" fillId="24" borderId="10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right"/>
    </xf>
    <xf numFmtId="0" fontId="61" fillId="56" borderId="10" xfId="0" applyFont="1" applyFill="1" applyBorder="1" applyAlignment="1">
      <alignment horizontal="center" vertical="top" wrapText="1"/>
    </xf>
    <xf numFmtId="0" fontId="79" fillId="59" borderId="10" xfId="0" applyFont="1" applyFill="1" applyBorder="1" applyAlignment="1">
      <alignment horizontal="center" wrapText="1"/>
    </xf>
    <xf numFmtId="49" fontId="61" fillId="59" borderId="10" xfId="0" applyNumberFormat="1" applyFont="1" applyFill="1" applyBorder="1" applyAlignment="1"/>
    <xf numFmtId="0" fontId="79" fillId="32" borderId="10" xfId="0" applyFont="1" applyFill="1" applyBorder="1" applyAlignment="1">
      <alignment horizontal="center" wrapText="1"/>
    </xf>
    <xf numFmtId="0" fontId="80" fillId="32" borderId="10" xfId="0" applyFont="1" applyFill="1" applyBorder="1" applyAlignment="1">
      <alignment horizontal="center" wrapText="1"/>
    </xf>
    <xf numFmtId="49" fontId="79" fillId="59" borderId="10" xfId="0" applyNumberFormat="1" applyFont="1" applyFill="1" applyBorder="1" applyAlignment="1">
      <alignment wrapText="1"/>
    </xf>
    <xf numFmtId="0" fontId="61" fillId="59" borderId="10" xfId="0" applyFont="1" applyFill="1" applyBorder="1" applyAlignment="1">
      <alignment horizontal="center" wrapText="1"/>
    </xf>
    <xf numFmtId="0" fontId="61" fillId="59" borderId="10" xfId="0" applyFont="1" applyFill="1" applyBorder="1" applyAlignment="1">
      <alignment horizontal="left" wrapText="1"/>
    </xf>
    <xf numFmtId="0" fontId="79" fillId="59" borderId="10" xfId="0" applyFont="1" applyFill="1" applyBorder="1" applyAlignment="1">
      <alignment horizontal="left" wrapText="1"/>
    </xf>
    <xf numFmtId="49" fontId="79" fillId="59" borderId="10" xfId="0" applyNumberFormat="1" applyFont="1" applyFill="1" applyBorder="1" applyAlignment="1">
      <alignment horizontal="center" wrapText="1"/>
    </xf>
    <xf numFmtId="0" fontId="61" fillId="0" borderId="15" xfId="0" applyNumberFormat="1" applyFont="1" applyFill="1" applyBorder="1" applyAlignment="1">
      <alignment horizontal="center" wrapText="1"/>
    </xf>
    <xf numFmtId="0" fontId="61" fillId="0" borderId="13" xfId="0" applyNumberFormat="1" applyFont="1" applyFill="1" applyBorder="1" applyAlignment="1">
      <alignment horizontal="center" wrapText="1"/>
    </xf>
    <xf numFmtId="49" fontId="61" fillId="0" borderId="10" xfId="0" applyNumberFormat="1" applyFont="1" applyFill="1" applyBorder="1" applyAlignment="1">
      <alignment horizontal="center" wrapText="1"/>
    </xf>
    <xf numFmtId="0" fontId="61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wrapText="1"/>
    </xf>
    <xf numFmtId="0" fontId="61" fillId="0" borderId="10" xfId="0" applyNumberFormat="1" applyFont="1" applyFill="1" applyBorder="1" applyAlignment="1">
      <alignment horizontal="center"/>
    </xf>
    <xf numFmtId="0" fontId="61" fillId="0" borderId="13" xfId="0" applyNumberFormat="1" applyFont="1" applyFill="1" applyBorder="1" applyAlignment="1">
      <alignment horizontal="right"/>
    </xf>
    <xf numFmtId="0" fontId="61" fillId="0" borderId="15" xfId="0" applyNumberFormat="1" applyFont="1" applyFill="1" applyBorder="1" applyAlignment="1">
      <alignment horizontal="right"/>
    </xf>
    <xf numFmtId="0" fontId="59" fillId="0" borderId="10" xfId="0" applyNumberFormat="1" applyFont="1" applyFill="1" applyBorder="1" applyAlignment="1">
      <alignment horizontal="right" wrapText="1"/>
    </xf>
    <xf numFmtId="0" fontId="61" fillId="0" borderId="10" xfId="0" applyNumberFormat="1" applyFont="1" applyFill="1" applyBorder="1" applyAlignment="1">
      <alignment horizontal="right" vertical="center"/>
    </xf>
    <xf numFmtId="0" fontId="61" fillId="0" borderId="10" xfId="0" applyNumberFormat="1" applyFont="1" applyFill="1" applyBorder="1" applyAlignment="1"/>
    <xf numFmtId="0" fontId="61" fillId="0" borderId="10" xfId="0" applyNumberFormat="1" applyFont="1" applyFill="1" applyBorder="1"/>
    <xf numFmtId="49" fontId="59" fillId="0" borderId="10" xfId="0" applyNumberFormat="1" applyFont="1" applyFill="1" applyBorder="1" applyAlignment="1"/>
    <xf numFmtId="0" fontId="61" fillId="59" borderId="10" xfId="0" applyNumberFormat="1" applyFont="1" applyFill="1" applyBorder="1" applyAlignment="1">
      <alignment horizontal="center" wrapText="1"/>
    </xf>
    <xf numFmtId="2" fontId="61" fillId="59" borderId="10" xfId="0" applyNumberFormat="1" applyFont="1" applyFill="1" applyBorder="1" applyAlignment="1">
      <alignment horizontal="right" wrapText="1"/>
    </xf>
    <xf numFmtId="2" fontId="80" fillId="32" borderId="10" xfId="0" applyNumberFormat="1" applyFont="1" applyFill="1" applyBorder="1" applyAlignment="1">
      <alignment horizontal="right" wrapText="1"/>
    </xf>
    <xf numFmtId="0" fontId="80" fillId="32" borderId="10" xfId="0" applyNumberFormat="1" applyFont="1" applyFill="1" applyBorder="1" applyAlignment="1">
      <alignment horizontal="right"/>
    </xf>
    <xf numFmtId="2" fontId="79" fillId="32" borderId="10" xfId="0" applyNumberFormat="1" applyFont="1" applyFill="1" applyBorder="1" applyAlignment="1">
      <alignment horizontal="right" wrapText="1"/>
    </xf>
    <xf numFmtId="2" fontId="59" fillId="32" borderId="10" xfId="0" applyNumberFormat="1" applyFont="1" applyFill="1" applyBorder="1" applyAlignment="1">
      <alignment horizontal="right" wrapText="1"/>
    </xf>
    <xf numFmtId="0" fontId="61" fillId="31" borderId="10" xfId="0" applyFont="1" applyFill="1" applyBorder="1" applyAlignment="1">
      <alignment horizontal="center" wrapText="1"/>
    </xf>
    <xf numFmtId="49" fontId="32" fillId="0" borderId="0" xfId="0" applyNumberFormat="1" applyFont="1" applyFill="1" applyBorder="1" applyAlignment="1">
      <alignment horizontal="right"/>
    </xf>
    <xf numFmtId="49" fontId="32" fillId="0" borderId="10" xfId="0" applyNumberFormat="1" applyFont="1" applyFill="1" applyBorder="1" applyAlignment="1">
      <alignment horizontal="center"/>
    </xf>
    <xf numFmtId="49" fontId="61" fillId="0" borderId="10" xfId="0" applyNumberFormat="1" applyFont="1" applyFill="1" applyBorder="1" applyAlignment="1">
      <alignment wrapText="1"/>
    </xf>
    <xf numFmtId="49" fontId="79" fillId="59" borderId="10" xfId="0" applyNumberFormat="1" applyFont="1" applyFill="1" applyBorder="1" applyAlignment="1">
      <alignment horizontal="center"/>
    </xf>
    <xf numFmtId="0" fontId="61" fillId="60" borderId="10" xfId="0" applyNumberFormat="1" applyFont="1" applyFill="1" applyBorder="1" applyAlignment="1">
      <alignment horizontal="right"/>
    </xf>
    <xf numFmtId="49" fontId="32" fillId="56" borderId="10" xfId="0" applyNumberFormat="1" applyFont="1" applyFill="1" applyBorder="1" applyAlignment="1">
      <alignment horizontal="center"/>
    </xf>
    <xf numFmtId="0" fontId="5" fillId="24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2" fontId="61" fillId="28" borderId="10" xfId="0" applyNumberFormat="1" applyFont="1" applyFill="1" applyBorder="1" applyAlignment="1">
      <alignment horizontal="right" wrapText="1"/>
    </xf>
    <xf numFmtId="0" fontId="5" fillId="0" borderId="10" xfId="0" applyNumberFormat="1" applyFont="1" applyFill="1" applyBorder="1" applyAlignment="1">
      <alignment horizontal="left"/>
    </xf>
    <xf numFmtId="0" fontId="5" fillId="0" borderId="10" xfId="0" applyFont="1" applyFill="1" applyBorder="1" applyAlignment="1">
      <alignment horizontal="center"/>
    </xf>
    <xf numFmtId="0" fontId="59" fillId="0" borderId="10" xfId="0" applyNumberFormat="1" applyFont="1" applyFill="1" applyBorder="1" applyAlignment="1">
      <alignment horizontal="center"/>
    </xf>
    <xf numFmtId="0" fontId="61" fillId="0" borderId="13" xfId="0" applyNumberFormat="1" applyFont="1" applyFill="1" applyBorder="1" applyAlignment="1">
      <alignment horizontal="center"/>
    </xf>
    <xf numFmtId="0" fontId="61" fillId="0" borderId="13" xfId="0" applyNumberFormat="1" applyFont="1" applyFill="1" applyBorder="1" applyAlignment="1"/>
    <xf numFmtId="0" fontId="59" fillId="0" borderId="10" xfId="0" applyNumberFormat="1" applyFont="1" applyFill="1" applyBorder="1" applyAlignment="1"/>
    <xf numFmtId="0" fontId="59" fillId="0" borderId="10" xfId="0" applyNumberFormat="1" applyFont="1" applyFill="1" applyBorder="1" applyAlignment="1">
      <alignment horizontal="center" wrapText="1"/>
    </xf>
    <xf numFmtId="49" fontId="32" fillId="0" borderId="10" xfId="0" applyNumberFormat="1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/>
    </xf>
    <xf numFmtId="1" fontId="61" fillId="0" borderId="10" xfId="0" applyNumberFormat="1" applyFont="1" applyFill="1" applyBorder="1" applyAlignment="1">
      <alignment horizontal="right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32" fillId="0" borderId="0" xfId="0" applyFont="1" applyAlignment="1">
      <alignment horizontal="center" vertical="center"/>
    </xf>
    <xf numFmtId="0" fontId="5" fillId="56" borderId="10" xfId="0" applyFont="1" applyFill="1" applyBorder="1" applyAlignment="1">
      <alignment horizontal="center" vertical="center" wrapText="1"/>
    </xf>
    <xf numFmtId="0" fontId="5" fillId="56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right"/>
    </xf>
    <xf numFmtId="49" fontId="32" fillId="0" borderId="10" xfId="0" applyNumberFormat="1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/>
    </xf>
    <xf numFmtId="49" fontId="32" fillId="30" borderId="10" xfId="0" applyNumberFormat="1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wrapText="1"/>
    </xf>
    <xf numFmtId="49" fontId="32" fillId="24" borderId="10" xfId="0" applyNumberFormat="1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 wrapText="1"/>
    </xf>
    <xf numFmtId="0" fontId="5" fillId="56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32" fillId="0" borderId="10" xfId="0" applyNumberFormat="1" applyFont="1" applyFill="1" applyBorder="1" applyAlignment="1">
      <alignment horizontal="right"/>
    </xf>
    <xf numFmtId="164" fontId="32" fillId="30" borderId="10" xfId="0" applyNumberFormat="1" applyFont="1" applyFill="1" applyBorder="1" applyAlignment="1">
      <alignment horizontal="right"/>
    </xf>
    <xf numFmtId="164" fontId="32" fillId="0" borderId="10" xfId="0" applyNumberFormat="1" applyFont="1" applyFill="1" applyBorder="1" applyAlignment="1">
      <alignment horizontal="left"/>
    </xf>
    <xf numFmtId="164" fontId="61" fillId="0" borderId="10" xfId="0" applyNumberFormat="1" applyFont="1" applyFill="1" applyBorder="1" applyAlignment="1">
      <alignment horizontal="right" wrapText="1"/>
    </xf>
    <xf numFmtId="164" fontId="61" fillId="30" borderId="10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/>
    </xf>
    <xf numFmtId="0" fontId="5" fillId="57" borderId="0" xfId="0" applyFont="1" applyFill="1" applyAlignment="1">
      <alignment horizontal="left" vertical="center"/>
    </xf>
    <xf numFmtId="0" fontId="5" fillId="57" borderId="10" xfId="0" applyFont="1" applyFill="1" applyBorder="1" applyAlignment="1">
      <alignment horizontal="center" vertical="center" wrapText="1"/>
    </xf>
    <xf numFmtId="0" fontId="5" fillId="57" borderId="0" xfId="0" applyFont="1" applyFill="1" applyAlignment="1"/>
    <xf numFmtId="0" fontId="5" fillId="57" borderId="10" xfId="0" applyFont="1" applyFill="1" applyBorder="1" applyAlignment="1">
      <alignment horizontal="center" vertical="center"/>
    </xf>
    <xf numFmtId="49" fontId="5" fillId="57" borderId="10" xfId="0" applyNumberFormat="1" applyFont="1" applyFill="1" applyBorder="1" applyAlignment="1">
      <alignment horizontal="center" vertical="center"/>
    </xf>
    <xf numFmtId="0" fontId="5" fillId="57" borderId="0" xfId="0" applyFont="1" applyFill="1" applyAlignment="1">
      <alignment wrapText="1"/>
    </xf>
    <xf numFmtId="0" fontId="5" fillId="57" borderId="0" xfId="0" applyFont="1" applyFill="1" applyAlignment="1">
      <alignment horizontal="left"/>
    </xf>
    <xf numFmtId="49" fontId="5" fillId="24" borderId="0" xfId="0" applyNumberFormat="1" applyFont="1" applyFill="1" applyBorder="1"/>
    <xf numFmtId="49" fontId="5" fillId="24" borderId="10" xfId="0" applyNumberFormat="1" applyFont="1" applyFill="1" applyBorder="1"/>
    <xf numFmtId="49" fontId="5" fillId="57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/>
    <xf numFmtId="0" fontId="5" fillId="0" borderId="0" xfId="0" applyFont="1" applyFill="1"/>
    <xf numFmtId="0" fontId="5" fillId="57" borderId="0" xfId="0" applyFont="1" applyFill="1"/>
    <xf numFmtId="0" fontId="32" fillId="0" borderId="0" xfId="0" applyFont="1" applyBorder="1"/>
    <xf numFmtId="1" fontId="61" fillId="30" borderId="10" xfId="0" applyNumberFormat="1" applyFont="1" applyFill="1" applyBorder="1" applyAlignment="1">
      <alignment horizontal="right" wrapText="1"/>
    </xf>
    <xf numFmtId="1" fontId="32" fillId="0" borderId="10" xfId="0" applyNumberFormat="1" applyFont="1" applyFill="1" applyBorder="1" applyAlignment="1">
      <alignment horizontal="left"/>
    </xf>
    <xf numFmtId="1" fontId="32" fillId="30" borderId="10" xfId="0" applyNumberFormat="1" applyFont="1" applyFill="1" applyBorder="1" applyAlignment="1">
      <alignment horizontal="right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/>
    </xf>
    <xf numFmtId="0" fontId="32" fillId="0" borderId="0" xfId="0" applyFont="1" applyBorder="1"/>
    <xf numFmtId="0" fontId="32" fillId="0" borderId="0" xfId="0" applyFont="1" applyBorder="1" applyAlignment="1">
      <alignment horizontal="right"/>
    </xf>
    <xf numFmtId="0" fontId="32" fillId="32" borderId="0" xfId="0" applyFont="1" applyFill="1" applyAlignment="1">
      <alignment horizontal="center" vertical="center" wrapText="1"/>
    </xf>
    <xf numFmtId="0" fontId="32" fillId="32" borderId="0" xfId="0" applyFont="1" applyFill="1" applyAlignment="1">
      <alignment horizontal="center" vertical="center"/>
    </xf>
    <xf numFmtId="0" fontId="32" fillId="32" borderId="10" xfId="0" applyFont="1" applyFill="1" applyBorder="1" applyAlignment="1">
      <alignment horizontal="center" vertical="center"/>
    </xf>
    <xf numFmtId="0" fontId="32" fillId="32" borderId="10" xfId="0" applyFont="1" applyFill="1" applyBorder="1" applyAlignment="1">
      <alignment horizontal="center" vertical="center" wrapText="1"/>
    </xf>
    <xf numFmtId="0" fontId="5" fillId="27" borderId="0" xfId="0" applyFont="1" applyFill="1"/>
    <xf numFmtId="0" fontId="32" fillId="0" borderId="0" xfId="0" applyFont="1" applyBorder="1"/>
    <xf numFmtId="0" fontId="32" fillId="0" borderId="0" xfId="0" applyFont="1" applyFill="1" applyBorder="1" applyAlignment="1">
      <alignment horizontal="right"/>
    </xf>
    <xf numFmtId="49" fontId="32" fillId="0" borderId="0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5" fillId="56" borderId="10" xfId="0" applyFont="1" applyFill="1" applyBorder="1" applyAlignment="1">
      <alignment horizontal="center" vertical="center" wrapText="1"/>
    </xf>
    <xf numFmtId="0" fontId="61" fillId="30" borderId="10" xfId="0" applyNumberFormat="1" applyFont="1" applyFill="1" applyBorder="1" applyAlignment="1">
      <alignment horizontal="right" wrapText="1"/>
    </xf>
    <xf numFmtId="0" fontId="5" fillId="30" borderId="10" xfId="0" applyNumberFormat="1" applyFont="1" applyFill="1" applyBorder="1" applyAlignment="1">
      <alignment horizontal="right" wrapText="1"/>
    </xf>
    <xf numFmtId="49" fontId="5" fillId="32" borderId="0" xfId="0" applyNumberFormat="1" applyFont="1" applyFill="1" applyBorder="1"/>
    <xf numFmtId="49" fontId="32" fillId="32" borderId="0" xfId="0" applyNumberFormat="1" applyFont="1" applyFill="1" applyBorder="1" applyAlignment="1">
      <alignment horizontal="center" vertical="center" wrapText="1"/>
    </xf>
    <xf numFmtId="49" fontId="5" fillId="56" borderId="10" xfId="0" applyNumberFormat="1" applyFont="1" applyFill="1" applyBorder="1" applyAlignment="1">
      <alignment horizontal="center" vertical="center" wrapText="1"/>
    </xf>
    <xf numFmtId="49" fontId="5" fillId="32" borderId="10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1" fontId="32" fillId="0" borderId="10" xfId="0" applyNumberFormat="1" applyFont="1" applyFill="1" applyBorder="1" applyAlignment="1">
      <alignment horizontal="center" vertical="center" wrapText="1"/>
    </xf>
    <xf numFmtId="0" fontId="5" fillId="32" borderId="0" xfId="0" applyFont="1" applyFill="1"/>
    <xf numFmtId="0" fontId="5" fillId="32" borderId="10" xfId="0" applyFont="1" applyFill="1" applyBorder="1" applyAlignment="1">
      <alignment horizontal="center" vertical="center" wrapText="1"/>
    </xf>
    <xf numFmtId="0" fontId="5" fillId="32" borderId="0" xfId="0" applyFont="1" applyFill="1" applyAlignment="1">
      <alignment horizontal="center" vertical="center"/>
    </xf>
    <xf numFmtId="0" fontId="5" fillId="61" borderId="0" xfId="0" applyFont="1" applyFill="1" applyAlignment="1">
      <alignment horizontal="center" vertical="center" wrapText="1"/>
    </xf>
    <xf numFmtId="0" fontId="5" fillId="31" borderId="10" xfId="0" applyFont="1" applyFill="1" applyBorder="1" applyAlignment="1">
      <alignment horizontal="center" wrapText="1"/>
    </xf>
    <xf numFmtId="0" fontId="3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56" borderId="10" xfId="0" applyFont="1" applyFill="1" applyBorder="1" applyAlignment="1">
      <alignment horizontal="left" wrapText="1"/>
    </xf>
    <xf numFmtId="0" fontId="5" fillId="56" borderId="10" xfId="0" applyFont="1" applyFill="1" applyBorder="1" applyAlignment="1">
      <alignment horizontal="center" wrapText="1"/>
    </xf>
    <xf numFmtId="0" fontId="61" fillId="56" borderId="13" xfId="0" applyNumberFormat="1" applyFont="1" applyFill="1" applyBorder="1" applyAlignment="1">
      <alignment horizontal="center" wrapText="1"/>
    </xf>
    <xf numFmtId="0" fontId="61" fillId="56" borderId="10" xfId="0" applyNumberFormat="1" applyFont="1" applyFill="1" applyBorder="1" applyAlignment="1">
      <alignment horizontal="right"/>
    </xf>
    <xf numFmtId="2" fontId="61" fillId="56" borderId="10" xfId="0" applyNumberFormat="1" applyFont="1" applyFill="1" applyBorder="1" applyAlignment="1">
      <alignment horizontal="right" wrapText="1"/>
    </xf>
    <xf numFmtId="49" fontId="32" fillId="56" borderId="0" xfId="0" applyNumberFormat="1" applyFont="1" applyFill="1" applyBorder="1" applyAlignment="1"/>
    <xf numFmtId="0" fontId="61" fillId="0" borderId="10" xfId="0" applyFont="1" applyFill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32" fillId="0" borderId="13" xfId="0" applyFont="1" applyFill="1" applyBorder="1" applyAlignment="1">
      <alignment vertical="center"/>
    </xf>
    <xf numFmtId="0" fontId="5" fillId="32" borderId="10" xfId="0" applyFont="1" applyFill="1" applyBorder="1" applyAlignment="1">
      <alignment horizontal="left"/>
    </xf>
    <xf numFmtId="0" fontId="32" fillId="0" borderId="10" xfId="0" applyFont="1" applyFill="1" applyBorder="1" applyAlignment="1">
      <alignment horizontal="center" vertical="center" wrapText="1"/>
    </xf>
    <xf numFmtId="1" fontId="32" fillId="58" borderId="10" xfId="0" applyNumberFormat="1" applyFont="1" applyFill="1" applyBorder="1"/>
    <xf numFmtId="0" fontId="79" fillId="63" borderId="10" xfId="8742" applyNumberFormat="1" applyFont="1" applyFill="1" applyBorder="1" applyAlignment="1" applyProtection="1">
      <alignment horizontal="center" vertical="center" wrapText="1"/>
    </xf>
    <xf numFmtId="2" fontId="5" fillId="58" borderId="10" xfId="0" applyNumberFormat="1" applyFont="1" applyFill="1" applyBorder="1"/>
    <xf numFmtId="0" fontId="61" fillId="57" borderId="10" xfId="8742" applyNumberFormat="1" applyFont="1" applyFill="1" applyBorder="1" applyAlignment="1" applyProtection="1">
      <alignment horizontal="center" vertical="center" wrapText="1"/>
    </xf>
    <xf numFmtId="0" fontId="61" fillId="56" borderId="10" xfId="8742" applyNumberFormat="1" applyFont="1" applyFill="1" applyBorder="1" applyAlignment="1" applyProtection="1">
      <alignment horizontal="center" vertical="center" wrapText="1"/>
    </xf>
    <xf numFmtId="2" fontId="32" fillId="58" borderId="10" xfId="0" applyNumberFormat="1" applyFont="1" applyFill="1" applyBorder="1"/>
    <xf numFmtId="49" fontId="5" fillId="56" borderId="10" xfId="0" applyNumberFormat="1" applyFont="1" applyFill="1" applyBorder="1" applyAlignment="1">
      <alignment horizontal="center" wrapText="1"/>
    </xf>
    <xf numFmtId="0" fontId="80" fillId="56" borderId="10" xfId="0" applyFont="1" applyFill="1" applyBorder="1" applyAlignment="1">
      <alignment horizontal="center" vertical="center" wrapText="1"/>
    </xf>
    <xf numFmtId="1" fontId="5" fillId="58" borderId="10" xfId="0" applyNumberFormat="1" applyFont="1" applyFill="1" applyBorder="1"/>
    <xf numFmtId="0" fontId="61" fillId="56" borderId="10" xfId="0" applyFont="1" applyFill="1" applyBorder="1" applyAlignment="1">
      <alignment horizontal="center" vertical="center" wrapText="1"/>
    </xf>
    <xf numFmtId="1" fontId="32" fillId="58" borderId="10" xfId="0" applyNumberFormat="1" applyFont="1" applyFill="1" applyBorder="1" applyAlignment="1">
      <alignment horizontal="right"/>
    </xf>
    <xf numFmtId="49" fontId="32" fillId="30" borderId="10" xfId="0" applyNumberFormat="1" applyFont="1" applyFill="1" applyBorder="1" applyAlignment="1">
      <alignment horizontal="center" vertical="center" wrapText="1"/>
    </xf>
    <xf numFmtId="49" fontId="32" fillId="24" borderId="10" xfId="0" applyNumberFormat="1" applyFont="1" applyFill="1" applyBorder="1" applyAlignment="1">
      <alignment horizontal="center"/>
    </xf>
    <xf numFmtId="1" fontId="32" fillId="32" borderId="10" xfId="0" applyNumberFormat="1" applyFont="1" applyFill="1" applyBorder="1" applyAlignment="1">
      <alignment horizontal="right"/>
    </xf>
    <xf numFmtId="49" fontId="32" fillId="32" borderId="10" xfId="0" applyNumberFormat="1" applyFont="1" applyFill="1" applyBorder="1"/>
    <xf numFmtId="49" fontId="32" fillId="56" borderId="10" xfId="0" applyNumberFormat="1" applyFont="1" applyFill="1" applyBorder="1"/>
    <xf numFmtId="0" fontId="61" fillId="64" borderId="10" xfId="0" applyFont="1" applyFill="1" applyBorder="1" applyAlignment="1">
      <alignment horizontal="left" vertical="center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2" borderId="10" xfId="0" applyFont="1" applyFill="1" applyBorder="1" applyAlignment="1">
      <alignment horizontal="center" wrapText="1"/>
    </xf>
    <xf numFmtId="49" fontId="32" fillId="0" borderId="0" xfId="0" applyNumberFormat="1" applyFont="1" applyFill="1" applyBorder="1" applyAlignment="1">
      <alignment horizontal="right"/>
    </xf>
    <xf numFmtId="49" fontId="32" fillId="0" borderId="15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/>
    </xf>
    <xf numFmtId="0" fontId="32" fillId="27" borderId="0" xfId="0" applyFont="1" applyFill="1" applyAlignment="1">
      <alignment horizontal="center" vertical="center"/>
    </xf>
    <xf numFmtId="0" fontId="61" fillId="0" borderId="13" xfId="0" applyFont="1" applyFill="1" applyBorder="1" applyAlignment="1">
      <alignment horizontal="center" vertical="center"/>
    </xf>
    <xf numFmtId="0" fontId="32" fillId="56" borderId="10" xfId="0" applyFont="1" applyFill="1" applyBorder="1" applyAlignment="1">
      <alignment horizontal="center" wrapText="1"/>
    </xf>
    <xf numFmtId="49" fontId="5" fillId="56" borderId="10" xfId="0" applyNumberFormat="1" applyFont="1" applyFill="1" applyBorder="1" applyAlignment="1">
      <alignment horizontal="center"/>
    </xf>
    <xf numFmtId="0" fontId="32" fillId="56" borderId="10" xfId="0" applyNumberFormat="1" applyFont="1" applyFill="1" applyBorder="1" applyAlignment="1">
      <alignment horizontal="right"/>
    </xf>
    <xf numFmtId="49" fontId="32" fillId="56" borderId="15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Fill="1" applyBorder="1"/>
    <xf numFmtId="49" fontId="53" fillId="0" borderId="10" xfId="0" applyNumberFormat="1" applyFont="1" applyFill="1" applyBorder="1" applyAlignment="1">
      <alignment horizontal="center" vertical="center" wrapText="1"/>
    </xf>
    <xf numFmtId="49" fontId="53" fillId="32" borderId="10" xfId="0" applyNumberFormat="1" applyFont="1" applyFill="1" applyBorder="1" applyAlignment="1">
      <alignment horizontal="center" vertical="center" wrapText="1"/>
    </xf>
    <xf numFmtId="49" fontId="53" fillId="56" borderId="10" xfId="0" applyNumberFormat="1" applyFont="1" applyFill="1" applyBorder="1" applyAlignment="1">
      <alignment horizontal="center" vertical="center" wrapText="1"/>
    </xf>
    <xf numFmtId="165" fontId="59" fillId="0" borderId="17" xfId="0" applyNumberFormat="1" applyFont="1" applyBorder="1" applyAlignment="1">
      <alignment horizontal="left"/>
    </xf>
    <xf numFmtId="0" fontId="59" fillId="0" borderId="11" xfId="0" applyFont="1" applyBorder="1" applyAlignment="1">
      <alignment horizontal="left"/>
    </xf>
    <xf numFmtId="49" fontId="59" fillId="0" borderId="0" xfId="0" applyNumberFormat="1" applyFont="1" applyFill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left" wrapText="1" indent="1"/>
    </xf>
    <xf numFmtId="0" fontId="32" fillId="0" borderId="21" xfId="0" applyFont="1" applyFill="1" applyBorder="1" applyAlignment="1">
      <alignment horizontal="left" wrapText="1" indent="1"/>
    </xf>
    <xf numFmtId="0" fontId="31" fillId="0" borderId="20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25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left" vertical="top" wrapText="1"/>
    </xf>
    <xf numFmtId="0" fontId="32" fillId="0" borderId="0" xfId="0" applyFont="1" applyFill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2" fillId="0" borderId="10" xfId="0" applyFont="1" applyBorder="1" applyAlignment="1">
      <alignment horizontal="left" vertical="top" wrapText="1"/>
    </xf>
    <xf numFmtId="0" fontId="32" fillId="0" borderId="20" xfId="0" applyFont="1" applyBorder="1" applyAlignment="1">
      <alignment horizontal="left" vertical="top" wrapText="1"/>
    </xf>
    <xf numFmtId="0" fontId="32" fillId="0" borderId="21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9" xfId="0" applyFont="1" applyBorder="1" applyAlignment="1">
      <alignment horizontal="center"/>
    </xf>
    <xf numFmtId="0" fontId="32" fillId="0" borderId="20" xfId="0" applyFont="1" applyBorder="1" applyAlignment="1">
      <alignment horizontal="center" vertical="center"/>
    </xf>
    <xf numFmtId="0" fontId="32" fillId="0" borderId="25" xfId="468" applyFont="1" applyFill="1" applyBorder="1" applyAlignment="1">
      <alignment horizontal="center" vertical="center" wrapText="1"/>
    </xf>
    <xf numFmtId="0" fontId="32" fillId="0" borderId="21" xfId="468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left" wrapText="1" indent="1"/>
    </xf>
    <xf numFmtId="0" fontId="32" fillId="0" borderId="0" xfId="0" applyFont="1" applyFill="1" applyBorder="1" applyAlignment="1">
      <alignment horizontal="left" wrapText="1" indent="1"/>
    </xf>
    <xf numFmtId="49" fontId="32" fillId="0" borderId="18" xfId="0" applyNumberFormat="1" applyFont="1" applyFill="1" applyBorder="1" applyAlignment="1">
      <alignment horizontal="left" wrapText="1" indent="1"/>
    </xf>
    <xf numFmtId="49" fontId="32" fillId="0" borderId="11" xfId="0" applyNumberFormat="1" applyFont="1" applyFill="1" applyBorder="1" applyAlignment="1">
      <alignment horizontal="left" wrapText="1" indent="1"/>
    </xf>
    <xf numFmtId="49" fontId="32" fillId="0" borderId="19" xfId="0" applyNumberFormat="1" applyFont="1" applyFill="1" applyBorder="1" applyAlignment="1">
      <alignment horizontal="left" wrapText="1" indent="1"/>
    </xf>
    <xf numFmtId="0" fontId="31" fillId="0" borderId="20" xfId="468" applyFont="1" applyFill="1" applyBorder="1" applyAlignment="1">
      <alignment horizontal="center" vertical="center"/>
    </xf>
    <xf numFmtId="0" fontId="31" fillId="0" borderId="16" xfId="468" applyFont="1" applyFill="1" applyBorder="1" applyAlignment="1">
      <alignment horizontal="center"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left" vertical="top" wrapText="1"/>
    </xf>
    <xf numFmtId="49" fontId="32" fillId="0" borderId="0" xfId="468" applyNumberFormat="1" applyFont="1" applyBorder="1" applyAlignment="1">
      <alignment horizontal="left" vertical="top" wrapText="1"/>
    </xf>
    <xf numFmtId="0" fontId="32" fillId="0" borderId="0" xfId="0" applyFont="1" applyBorder="1"/>
    <xf numFmtId="0" fontId="31" fillId="0" borderId="2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/>
    </xf>
    <xf numFmtId="0" fontId="32" fillId="0" borderId="21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27" xfId="0" applyFont="1" applyBorder="1" applyAlignment="1">
      <alignment horizontal="center"/>
    </xf>
    <xf numFmtId="0" fontId="32" fillId="0" borderId="18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9" xfId="0" applyFont="1" applyBorder="1" applyAlignment="1">
      <alignment horizontal="center"/>
    </xf>
    <xf numFmtId="0" fontId="31" fillId="0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Alignment="1">
      <alignment horizontal="center"/>
    </xf>
    <xf numFmtId="49" fontId="31" fillId="0" borderId="0" xfId="0" applyNumberFormat="1" applyFont="1" applyFill="1" applyBorder="1" applyAlignment="1">
      <alignment horizontal="center"/>
    </xf>
    <xf numFmtId="49" fontId="32" fillId="0" borderId="0" xfId="0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56" borderId="13" xfId="0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/>
    </xf>
    <xf numFmtId="0" fontId="61" fillId="0" borderId="0" xfId="0" applyFont="1" applyFill="1" applyAlignment="1">
      <alignment horizontal="left"/>
    </xf>
    <xf numFmtId="49" fontId="32" fillId="0" borderId="0" xfId="0" applyNumberFormat="1" applyFont="1" applyFill="1" applyBorder="1" applyAlignment="1">
      <alignment horizontal="right" vertical="top" wrapText="1"/>
    </xf>
    <xf numFmtId="0" fontId="32" fillId="0" borderId="0" xfId="0" applyFont="1" applyBorder="1" applyAlignment="1">
      <alignment horizontal="right" vertical="top"/>
    </xf>
    <xf numFmtId="49" fontId="32" fillId="56" borderId="10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/>
    </xf>
    <xf numFmtId="49" fontId="31" fillId="0" borderId="0" xfId="0" applyNumberFormat="1" applyFont="1" applyFill="1" applyBorder="1" applyAlignment="1">
      <alignment horizontal="center" wrapText="1"/>
    </xf>
    <xf numFmtId="49" fontId="31" fillId="0" borderId="0" xfId="0" applyNumberFormat="1" applyFont="1" applyFill="1" applyBorder="1" applyAlignment="1">
      <alignment horizontal="center" vertical="center"/>
    </xf>
    <xf numFmtId="0" fontId="61" fillId="0" borderId="0" xfId="433" applyFont="1" applyFill="1" applyBorder="1" applyAlignment="1">
      <alignment horizontal="left"/>
    </xf>
    <xf numFmtId="0" fontId="5" fillId="0" borderId="11" xfId="0" applyFont="1" applyBorder="1" applyAlignment="1">
      <alignment horizontal="center" wrapText="1"/>
    </xf>
    <xf numFmtId="0" fontId="32" fillId="0" borderId="26" xfId="0" applyFont="1" applyFill="1" applyBorder="1" applyAlignment="1">
      <alignment horizontal="center" vertical="center" wrapText="1"/>
    </xf>
    <xf numFmtId="0" fontId="32" fillId="0" borderId="27" xfId="0" applyFont="1" applyFill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/>
    </xf>
    <xf numFmtId="49" fontId="32" fillId="0" borderId="13" xfId="0" applyNumberFormat="1" applyFont="1" applyFill="1" applyBorder="1" applyAlignment="1">
      <alignment horizontal="center"/>
    </xf>
    <xf numFmtId="0" fontId="31" fillId="31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32" fillId="30" borderId="25" xfId="0" applyNumberFormat="1" applyFont="1" applyFill="1" applyBorder="1" applyAlignment="1">
      <alignment horizontal="center" vertical="center" wrapText="1"/>
    </xf>
    <xf numFmtId="49" fontId="32" fillId="30" borderId="21" xfId="0" applyNumberFormat="1" applyFont="1" applyFill="1" applyBorder="1" applyAlignment="1">
      <alignment horizontal="center" vertical="center" wrapText="1"/>
    </xf>
    <xf numFmtId="49" fontId="32" fillId="30" borderId="26" xfId="0" applyNumberFormat="1" applyFont="1" applyFill="1" applyBorder="1" applyAlignment="1">
      <alignment horizontal="center" vertical="center" wrapText="1"/>
    </xf>
    <xf numFmtId="49" fontId="32" fillId="30" borderId="18" xfId="0" applyNumberFormat="1" applyFont="1" applyFill="1" applyBorder="1" applyAlignment="1">
      <alignment horizontal="center" vertical="center" wrapText="1"/>
    </xf>
    <xf numFmtId="49" fontId="32" fillId="30" borderId="11" xfId="0" applyNumberFormat="1" applyFont="1" applyFill="1" applyBorder="1" applyAlignment="1">
      <alignment horizontal="center" vertical="center" wrapText="1"/>
    </xf>
    <xf numFmtId="49" fontId="32" fillId="30" borderId="19" xfId="0" applyNumberFormat="1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49" fontId="32" fillId="0" borderId="13" xfId="0" applyNumberFormat="1" applyFont="1" applyFill="1" applyBorder="1" applyAlignment="1">
      <alignment horizontal="center" vertical="center"/>
    </xf>
    <xf numFmtId="49" fontId="32" fillId="0" borderId="15" xfId="0" applyNumberFormat="1" applyFont="1" applyFill="1" applyBorder="1" applyAlignment="1">
      <alignment horizontal="center" vertical="center"/>
    </xf>
    <xf numFmtId="0" fontId="61" fillId="0" borderId="25" xfId="0" applyFont="1" applyFill="1" applyBorder="1" applyAlignment="1">
      <alignment horizontal="center" vertical="center" wrapText="1"/>
    </xf>
    <xf numFmtId="0" fontId="61" fillId="0" borderId="21" xfId="0" applyFont="1" applyFill="1" applyBorder="1" applyAlignment="1">
      <alignment horizontal="center" vertical="center" wrapText="1"/>
    </xf>
    <xf numFmtId="0" fontId="61" fillId="0" borderId="26" xfId="0" applyFont="1" applyFill="1" applyBorder="1" applyAlignment="1">
      <alignment horizontal="center" vertical="center" wrapText="1"/>
    </xf>
    <xf numFmtId="0" fontId="61" fillId="0" borderId="18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0" borderId="19" xfId="0" applyFont="1" applyFill="1" applyBorder="1" applyAlignment="1">
      <alignment horizontal="center" vertical="center" wrapText="1"/>
    </xf>
    <xf numFmtId="49" fontId="32" fillId="30" borderId="10" xfId="0" applyNumberFormat="1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right"/>
    </xf>
    <xf numFmtId="0" fontId="61" fillId="0" borderId="1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61" fillId="0" borderId="10" xfId="0" applyFont="1" applyFill="1" applyBorder="1" applyAlignment="1">
      <alignment horizontal="center"/>
    </xf>
    <xf numFmtId="0" fontId="61" fillId="0" borderId="10" xfId="0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9" fontId="61" fillId="59" borderId="14" xfId="0" applyNumberFormat="1" applyFont="1" applyFill="1" applyBorder="1" applyAlignment="1">
      <alignment horizontal="center" vertical="center" wrapText="1"/>
    </xf>
    <xf numFmtId="49" fontId="61" fillId="59" borderId="15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right"/>
    </xf>
    <xf numFmtId="0" fontId="32" fillId="0" borderId="13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49" fontId="31" fillId="0" borderId="10" xfId="0" applyNumberFormat="1" applyFont="1" applyFill="1" applyBorder="1" applyAlignment="1">
      <alignment horizontal="center" vertical="center" wrapText="1"/>
    </xf>
    <xf numFmtId="0" fontId="32" fillId="3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49" fontId="31" fillId="0" borderId="13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center" vertical="center"/>
    </xf>
    <xf numFmtId="49" fontId="32" fillId="0" borderId="0" xfId="0" applyNumberFormat="1" applyFont="1" applyFill="1" applyBorder="1" applyAlignment="1">
      <alignment horizontal="center" vertical="center"/>
    </xf>
    <xf numFmtId="49" fontId="32" fillId="24" borderId="10" xfId="0" applyNumberFormat="1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 vertical="center" wrapText="1"/>
    </xf>
    <xf numFmtId="49" fontId="32" fillId="0" borderId="0" xfId="0" applyNumberFormat="1" applyFont="1" applyFill="1" applyBorder="1" applyAlignment="1">
      <alignment horizontal="center"/>
    </xf>
    <xf numFmtId="49" fontId="32" fillId="30" borderId="13" xfId="0" applyNumberFormat="1" applyFont="1" applyFill="1" applyBorder="1" applyAlignment="1">
      <alignment horizontal="center" vertical="center" wrapText="1"/>
    </xf>
    <xf numFmtId="49" fontId="32" fillId="30" borderId="15" xfId="0" applyNumberFormat="1" applyFont="1" applyFill="1" applyBorder="1" applyAlignment="1">
      <alignment horizontal="center" vertical="center" wrapText="1"/>
    </xf>
    <xf numFmtId="49" fontId="32" fillId="0" borderId="13" xfId="0" applyNumberFormat="1" applyFont="1" applyFill="1" applyBorder="1" applyAlignment="1">
      <alignment horizontal="center" vertical="center" wrapText="1"/>
    </xf>
    <xf numFmtId="49" fontId="32" fillId="0" borderId="15" xfId="0" applyNumberFormat="1" applyFont="1" applyFill="1" applyBorder="1" applyAlignment="1">
      <alignment horizontal="center" vertical="center" wrapText="1"/>
    </xf>
    <xf numFmtId="49" fontId="61" fillId="56" borderId="13" xfId="0" applyNumberFormat="1" applyFont="1" applyFill="1" applyBorder="1" applyAlignment="1">
      <alignment horizontal="center" vertical="center" wrapText="1"/>
    </xf>
    <xf numFmtId="49" fontId="61" fillId="56" borderId="15" xfId="0" applyNumberFormat="1" applyFont="1" applyFill="1" applyBorder="1" applyAlignment="1">
      <alignment horizontal="center" vertical="center" wrapText="1"/>
    </xf>
    <xf numFmtId="49" fontId="32" fillId="0" borderId="10" xfId="0" applyNumberFormat="1" applyFont="1" applyFill="1" applyBorder="1" applyAlignment="1">
      <alignment horizontal="center" vertical="center"/>
    </xf>
    <xf numFmtId="49" fontId="32" fillId="0" borderId="20" xfId="0" applyNumberFormat="1" applyFont="1" applyFill="1" applyBorder="1" applyAlignment="1">
      <alignment horizontal="center" vertical="center" wrapText="1"/>
    </xf>
    <xf numFmtId="49" fontId="32" fillId="0" borderId="17" xfId="0" applyNumberFormat="1" applyFont="1" applyFill="1" applyBorder="1" applyAlignment="1">
      <alignment horizontal="center" vertical="center" wrapText="1"/>
    </xf>
    <xf numFmtId="49" fontId="32" fillId="0" borderId="16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32" fillId="0" borderId="10" xfId="0" applyFont="1" applyBorder="1" applyAlignment="1">
      <alignment horizontal="center"/>
    </xf>
    <xf numFmtId="0" fontId="5" fillId="56" borderId="10" xfId="0" applyFont="1" applyFill="1" applyBorder="1" applyAlignment="1">
      <alignment horizontal="center" vertical="center" wrapText="1"/>
    </xf>
    <xf numFmtId="0" fontId="32" fillId="56" borderId="10" xfId="0" applyFont="1" applyFill="1" applyBorder="1" applyAlignment="1">
      <alignment horizontal="center" vertical="center" wrapText="1"/>
    </xf>
    <xf numFmtId="0" fontId="32" fillId="56" borderId="10" xfId="0" applyFont="1" applyFill="1" applyBorder="1" applyAlignment="1">
      <alignment horizontal="center" vertical="center"/>
    </xf>
    <xf numFmtId="166" fontId="60" fillId="0" borderId="10" xfId="0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Alignment="1" applyProtection="1">
      <alignment horizontal="center" vertical="center" wrapText="1"/>
    </xf>
    <xf numFmtId="49" fontId="32" fillId="0" borderId="14" xfId="0" applyNumberFormat="1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/>
    </xf>
    <xf numFmtId="0" fontId="59" fillId="0" borderId="0" xfId="0" applyFont="1" applyAlignment="1">
      <alignment horizontal="left"/>
    </xf>
    <xf numFmtId="0" fontId="61" fillId="0" borderId="11" xfId="0" applyFont="1" applyBorder="1" applyAlignment="1">
      <alignment horizontal="right" vertical="top"/>
    </xf>
    <xf numFmtId="0" fontId="61" fillId="30" borderId="25" xfId="0" applyFont="1" applyFill="1" applyBorder="1" applyAlignment="1">
      <alignment horizontal="center" wrapText="1"/>
    </xf>
    <xf numFmtId="0" fontId="61" fillId="30" borderId="21" xfId="0" applyFont="1" applyFill="1" applyBorder="1" applyAlignment="1">
      <alignment horizontal="center" wrapText="1"/>
    </xf>
    <xf numFmtId="0" fontId="61" fillId="30" borderId="26" xfId="0" applyFont="1" applyFill="1" applyBorder="1" applyAlignment="1">
      <alignment horizontal="center" wrapText="1"/>
    </xf>
    <xf numFmtId="0" fontId="61" fillId="30" borderId="18" xfId="0" applyFont="1" applyFill="1" applyBorder="1" applyAlignment="1">
      <alignment horizontal="center" wrapText="1"/>
    </xf>
    <xf numFmtId="0" fontId="61" fillId="30" borderId="11" xfId="0" applyFont="1" applyFill="1" applyBorder="1" applyAlignment="1">
      <alignment horizontal="center" wrapText="1"/>
    </xf>
    <xf numFmtId="0" fontId="61" fillId="30" borderId="19" xfId="0" applyFont="1" applyFill="1" applyBorder="1" applyAlignment="1">
      <alignment horizontal="center" wrapText="1"/>
    </xf>
    <xf numFmtId="0" fontId="61" fillId="30" borderId="10" xfId="0" applyFont="1" applyFill="1" applyBorder="1" applyAlignment="1">
      <alignment horizontal="center" wrapText="1"/>
    </xf>
    <xf numFmtId="0" fontId="61" fillId="30" borderId="13" xfId="0" applyFont="1" applyFill="1" applyBorder="1" applyAlignment="1">
      <alignment horizontal="center" vertical="top" wrapText="1"/>
    </xf>
    <xf numFmtId="0" fontId="61" fillId="30" borderId="15" xfId="0" applyFont="1" applyFill="1" applyBorder="1" applyAlignment="1">
      <alignment horizontal="center" vertical="top" wrapText="1"/>
    </xf>
    <xf numFmtId="0" fontId="61" fillId="0" borderId="0" xfId="0" applyFont="1" applyBorder="1" applyAlignment="1">
      <alignment horizontal="right" vertical="top"/>
    </xf>
    <xf numFmtId="0" fontId="61" fillId="0" borderId="11" xfId="0" applyFont="1" applyBorder="1" applyAlignment="1">
      <alignment horizontal="center" vertical="top"/>
    </xf>
    <xf numFmtId="0" fontId="61" fillId="0" borderId="0" xfId="0" applyFont="1" applyBorder="1" applyAlignment="1">
      <alignment horizontal="center" vertical="top"/>
    </xf>
    <xf numFmtId="0" fontId="61" fillId="0" borderId="0" xfId="8730" applyFont="1" applyFill="1" applyAlignment="1">
      <alignment horizontal="left" vertical="top" wrapText="1"/>
    </xf>
    <xf numFmtId="0" fontId="32" fillId="0" borderId="0" xfId="8730" applyFont="1" applyFill="1" applyAlignment="1">
      <alignment horizontal="left"/>
    </xf>
    <xf numFmtId="0" fontId="61" fillId="0" borderId="0" xfId="8730" applyFont="1" applyFill="1" applyBorder="1" applyAlignment="1">
      <alignment horizontal="center" vertical="top" wrapText="1"/>
    </xf>
    <xf numFmtId="0" fontId="32" fillId="0" borderId="11" xfId="8730" applyFont="1" applyFill="1" applyBorder="1" applyAlignment="1">
      <alignment horizontal="center"/>
    </xf>
    <xf numFmtId="0" fontId="61" fillId="0" borderId="11" xfId="8730" applyFont="1" applyFill="1" applyBorder="1" applyAlignment="1">
      <alignment horizontal="center" wrapText="1"/>
    </xf>
    <xf numFmtId="0" fontId="61" fillId="0" borderId="21" xfId="8730" applyFont="1" applyFill="1" applyBorder="1" applyAlignment="1">
      <alignment horizontal="center" vertical="top" wrapText="1"/>
    </xf>
    <xf numFmtId="0" fontId="61" fillId="30" borderId="10" xfId="0" applyFont="1" applyFill="1" applyBorder="1" applyAlignment="1">
      <alignment horizontal="center" vertical="center" wrapText="1"/>
    </xf>
    <xf numFmtId="49" fontId="59" fillId="0" borderId="0" xfId="0" applyNumberFormat="1" applyFont="1" applyFill="1" applyBorder="1" applyAlignment="1">
      <alignment horizontal="center"/>
    </xf>
    <xf numFmtId="49" fontId="61" fillId="30" borderId="10" xfId="0" applyNumberFormat="1" applyFont="1" applyFill="1" applyBorder="1" applyAlignment="1">
      <alignment horizontal="center" vertical="center" wrapText="1"/>
    </xf>
    <xf numFmtId="49" fontId="61" fillId="0" borderId="0" xfId="0" applyNumberFormat="1" applyFont="1" applyFill="1" applyBorder="1" applyAlignment="1"/>
    <xf numFmtId="0" fontId="32" fillId="0" borderId="0" xfId="0" applyFont="1" applyAlignment="1"/>
    <xf numFmtId="0" fontId="61" fillId="30" borderId="13" xfId="0" applyFont="1" applyFill="1" applyBorder="1" applyAlignment="1">
      <alignment horizontal="center" vertical="center" wrapText="1"/>
    </xf>
    <xf numFmtId="0" fontId="61" fillId="30" borderId="15" xfId="0" applyFont="1" applyFill="1" applyBorder="1" applyAlignment="1">
      <alignment horizontal="center" vertical="center" wrapText="1"/>
    </xf>
    <xf numFmtId="49" fontId="32" fillId="32" borderId="10" xfId="0" applyNumberFormat="1" applyFont="1" applyFill="1" applyBorder="1" applyAlignment="1">
      <alignment horizontal="center" vertical="center" wrapText="1"/>
    </xf>
  </cellXfs>
  <cellStyles count="9811">
    <cellStyle name="20% - Акцент1" xfId="1"/>
    <cellStyle name="20% — акцент1" xfId="2"/>
    <cellStyle name="20% - Акцент1 10" xfId="4206"/>
    <cellStyle name="20% — акцент1 10" xfId="3"/>
    <cellStyle name="20% - Акцент1 10 2" xfId="8863"/>
    <cellStyle name="20% — акцент1 10 2" xfId="525"/>
    <cellStyle name="20% — акцент1 10 2 2" xfId="9290"/>
    <cellStyle name="20% — акцент1 10 2 3" xfId="9200"/>
    <cellStyle name="20% - Акцент1 10 3" xfId="8767"/>
    <cellStyle name="20% — акцент1 10 3" xfId="8768"/>
    <cellStyle name="20% - Акцент1 10 3 2" xfId="9047"/>
    <cellStyle name="20% — акцент1 10 3 2" xfId="9048"/>
    <cellStyle name="20% - Акцент1 10 3 3" xfId="9160"/>
    <cellStyle name="20% — акцент1 10 3 3" xfId="9161"/>
    <cellStyle name="20% - Акцент1 10 3 4" xfId="9356"/>
    <cellStyle name="20% — акцент1 10 3 4" xfId="9357"/>
    <cellStyle name="20% - Акцент1 10 4" xfId="8912"/>
    <cellStyle name="20% — акцент1 10 4" xfId="8913"/>
    <cellStyle name="20% - Акцент1 10 5" xfId="8980"/>
    <cellStyle name="20% — акцент1 10 5" xfId="8981"/>
    <cellStyle name="20% - Акцент1 10 6" xfId="9094"/>
    <cellStyle name="20% — акцент1 10 6" xfId="9095"/>
    <cellStyle name="20% - Акцент1 10 7" xfId="9243"/>
    <cellStyle name="20% — акцент1 10 7" xfId="9244"/>
    <cellStyle name="20% - Акцент1 10 8" xfId="9213"/>
    <cellStyle name="20% — акцент1 10 8" xfId="9196"/>
    <cellStyle name="20% - Акцент1 10 9" xfId="9293"/>
    <cellStyle name="20% — акцент1 100" xfId="8769"/>
    <cellStyle name="20% — акцент1 101" xfId="8770"/>
    <cellStyle name="20% — акцент1 102" xfId="8771"/>
    <cellStyle name="20% — акцент1 103" xfId="8772"/>
    <cellStyle name="20% — акцент1 104" xfId="8773"/>
    <cellStyle name="20% — акцент1 105" xfId="8862"/>
    <cellStyle name="20% — акцент1 106" xfId="8766"/>
    <cellStyle name="20% — акцент1 106 2" xfId="9046"/>
    <cellStyle name="20% — акцент1 107" xfId="8978"/>
    <cellStyle name="20% — акцент1 108" xfId="8911"/>
    <cellStyle name="20% — акцент1 109" xfId="8979"/>
    <cellStyle name="20% - Акцент1 11" xfId="4809"/>
    <cellStyle name="20% — акцент1 11" xfId="524"/>
    <cellStyle name="20% — акцент1 11 10" xfId="9295"/>
    <cellStyle name="20% - Акцент1 11 2" xfId="8864"/>
    <cellStyle name="20% — акцент1 11 2" xfId="8743"/>
    <cellStyle name="20% — акцент1 11 2 2" xfId="8866"/>
    <cellStyle name="20% — акцент1 11 2 3" xfId="8776"/>
    <cellStyle name="20% - Акцент1 11 3" xfId="8774"/>
    <cellStyle name="20% — акцент1 11 3" xfId="8865"/>
    <cellStyle name="20% - Акцент1 11 3 2" xfId="9049"/>
    <cellStyle name="20% - Акцент1 11 3 3" xfId="9162"/>
    <cellStyle name="20% - Акцент1 11 3 4" xfId="9358"/>
    <cellStyle name="20% - Акцент1 11 4" xfId="8914"/>
    <cellStyle name="20% — акцент1 11 4" xfId="8775"/>
    <cellStyle name="20% — акцент1 11 4 2" xfId="9050"/>
    <cellStyle name="20% - Акцент1 11 5" xfId="8982"/>
    <cellStyle name="20% — акцент1 11 5" xfId="8915"/>
    <cellStyle name="20% - Акцент1 11 6" xfId="9096"/>
    <cellStyle name="20% — акцент1 11 6" xfId="8983"/>
    <cellStyle name="20% - Акцент1 11 7" xfId="9245"/>
    <cellStyle name="20% — акцент1 11 7" xfId="9097"/>
    <cellStyle name="20% - Акцент1 11 8" xfId="9217"/>
    <cellStyle name="20% — акцент1 11 8" xfId="9246"/>
    <cellStyle name="20% - Акцент1 11 9" xfId="9294"/>
    <cellStyle name="20% — акцент1 11 9" xfId="9199"/>
    <cellStyle name="20% — акцент1 110" xfId="9291"/>
    <cellStyle name="20% — акцент1 111" xfId="9292"/>
    <cellStyle name="20% - Акцент1 12" xfId="5410"/>
    <cellStyle name="20% — акцент1 12" xfId="4808"/>
    <cellStyle name="20% - Акцент1 12 10" xfId="8779"/>
    <cellStyle name="20% — акцент1 12 10" xfId="8780"/>
    <cellStyle name="20% - Акцент1 12 11" xfId="8781"/>
    <cellStyle name="20% — акцент1 12 11" xfId="8782"/>
    <cellStyle name="20% - Акцент1 12 12" xfId="8783"/>
    <cellStyle name="20% — акцент1 12 12" xfId="8784"/>
    <cellStyle name="20% - Акцент1 12 13" xfId="8785"/>
    <cellStyle name="20% — акцент1 12 13" xfId="8786"/>
    <cellStyle name="20% - Акцент1 12 14" xfId="8787"/>
    <cellStyle name="20% — акцент1 12 14" xfId="8788"/>
    <cellStyle name="20% - Акцент1 12 15" xfId="8789"/>
    <cellStyle name="20% — акцент1 12 15" xfId="8790"/>
    <cellStyle name="20% - Акцент1 12 16" xfId="8867"/>
    <cellStyle name="20% — акцент1 12 16" xfId="8868"/>
    <cellStyle name="20% - Акцент1 12 17" xfId="8777"/>
    <cellStyle name="20% — акцент1 12 17" xfId="8778"/>
    <cellStyle name="20% - Акцент1 12 17 2" xfId="9051"/>
    <cellStyle name="20% — акцент1 12 17 2" xfId="9052"/>
    <cellStyle name="20% - Акцент1 12 17 3" xfId="9163"/>
    <cellStyle name="20% — акцент1 12 17 3" xfId="9164"/>
    <cellStyle name="20% - Акцент1 12 17 4" xfId="9359"/>
    <cellStyle name="20% — акцент1 12 17 4" xfId="9360"/>
    <cellStyle name="20% - Акцент1 12 18" xfId="8916"/>
    <cellStyle name="20% — акцент1 12 18" xfId="8917"/>
    <cellStyle name="20% - Акцент1 12 19" xfId="8984"/>
    <cellStyle name="20% — акцент1 12 19" xfId="8985"/>
    <cellStyle name="20% - Акцент1 12 2" xfId="8744"/>
    <cellStyle name="20% — акцент1 12 2" xfId="8745"/>
    <cellStyle name="20% - Акцент1 12 2 2" xfId="8869"/>
    <cellStyle name="20% — акцент1 12 2 2" xfId="8870"/>
    <cellStyle name="20% - Акцент1 12 2 3" xfId="8791"/>
    <cellStyle name="20% — акцент1 12 2 3" xfId="8792"/>
    <cellStyle name="20% - Акцент1 12 2 3 2" xfId="9053"/>
    <cellStyle name="20% — акцент1 12 2 3 2" xfId="9054"/>
    <cellStyle name="20% - Акцент1 12 2 3 3" xfId="9165"/>
    <cellStyle name="20% — акцент1 12 2 3 3" xfId="9166"/>
    <cellStyle name="20% - Акцент1 12 2 3 4" xfId="9361"/>
    <cellStyle name="20% — акцент1 12 2 3 4" xfId="9362"/>
    <cellStyle name="20% - Акцент1 12 2 4" xfId="8918"/>
    <cellStyle name="20% — акцент1 12 2 4" xfId="8919"/>
    <cellStyle name="20% - Акцент1 12 2 5" xfId="8986"/>
    <cellStyle name="20% — акцент1 12 2 5" xfId="8987"/>
    <cellStyle name="20% - Акцент1 12 2 6" xfId="9100"/>
    <cellStyle name="20% — акцент1 12 2 6" xfId="9101"/>
    <cellStyle name="20% - Акцент1 12 2 7" xfId="9298"/>
    <cellStyle name="20% — акцент1 12 2 7" xfId="9299"/>
    <cellStyle name="20% - Акцент1 12 20" xfId="9098"/>
    <cellStyle name="20% — акцент1 12 20" xfId="9099"/>
    <cellStyle name="20% - Акцент1 12 21" xfId="9247"/>
    <cellStyle name="20% — акцент1 12 21" xfId="9248"/>
    <cellStyle name="20% - Акцент1 12 22" xfId="9221"/>
    <cellStyle name="20% — акцент1 12 22" xfId="9216"/>
    <cellStyle name="20% - Акцент1 12 23" xfId="9296"/>
    <cellStyle name="20% — акцент1 12 23" xfId="9297"/>
    <cellStyle name="20% - Акцент1 12 3" xfId="8746"/>
    <cellStyle name="20% — акцент1 12 3" xfId="8747"/>
    <cellStyle name="20% - Акцент1 12 3 2" xfId="8871"/>
    <cellStyle name="20% — акцент1 12 3 2" xfId="8872"/>
    <cellStyle name="20% - Акцент1 12 3 3" xfId="8793"/>
    <cellStyle name="20% — акцент1 12 3 3" xfId="8794"/>
    <cellStyle name="20% - Акцент1 12 3 3 2" xfId="9055"/>
    <cellStyle name="20% — акцент1 12 3 3 2" xfId="9056"/>
    <cellStyle name="20% - Акцент1 12 3 3 3" xfId="9167"/>
    <cellStyle name="20% — акцент1 12 3 3 3" xfId="9168"/>
    <cellStyle name="20% - Акцент1 12 3 3 4" xfId="9363"/>
    <cellStyle name="20% — акцент1 12 3 3 4" xfId="9364"/>
    <cellStyle name="20% - Акцент1 12 3 4" xfId="8920"/>
    <cellStyle name="20% — акцент1 12 3 4" xfId="8921"/>
    <cellStyle name="20% - Акцент1 12 3 5" xfId="8988"/>
    <cellStyle name="20% — акцент1 12 3 5" xfId="8989"/>
    <cellStyle name="20% - Акцент1 12 3 6" xfId="9102"/>
    <cellStyle name="20% — акцент1 12 3 6" xfId="9103"/>
    <cellStyle name="20% - Акцент1 12 3 7" xfId="9300"/>
    <cellStyle name="20% — акцент1 12 3 7" xfId="9301"/>
    <cellStyle name="20% - Акцент1 12 4" xfId="8748"/>
    <cellStyle name="20% — акцент1 12 4" xfId="8749"/>
    <cellStyle name="20% - Акцент1 12 4 2" xfId="8873"/>
    <cellStyle name="20% — акцент1 12 4 2" xfId="8874"/>
    <cellStyle name="20% - Акцент1 12 4 3" xfId="8795"/>
    <cellStyle name="20% — акцент1 12 4 3" xfId="8796"/>
    <cellStyle name="20% - Акцент1 12 4 3 2" xfId="9057"/>
    <cellStyle name="20% — акцент1 12 4 3 2" xfId="9058"/>
    <cellStyle name="20% - Акцент1 12 4 3 3" xfId="9169"/>
    <cellStyle name="20% — акцент1 12 4 3 3" xfId="9170"/>
    <cellStyle name="20% - Акцент1 12 4 3 4" xfId="9365"/>
    <cellStyle name="20% — акцент1 12 4 3 4" xfId="9366"/>
    <cellStyle name="20% - Акцент1 12 4 4" xfId="8922"/>
    <cellStyle name="20% — акцент1 12 4 4" xfId="8923"/>
    <cellStyle name="20% - Акцент1 12 4 5" xfId="8990"/>
    <cellStyle name="20% — акцент1 12 4 5" xfId="8991"/>
    <cellStyle name="20% - Акцент1 12 4 6" xfId="9104"/>
    <cellStyle name="20% — акцент1 12 4 6" xfId="9105"/>
    <cellStyle name="20% - Акцент1 12 4 7" xfId="9302"/>
    <cellStyle name="20% — акцент1 12 4 7" xfId="9303"/>
    <cellStyle name="20% - Акцент1 12 5" xfId="8750"/>
    <cellStyle name="20% — акцент1 12 5" xfId="8751"/>
    <cellStyle name="20% - Акцент1 12 5 2" xfId="8875"/>
    <cellStyle name="20% — акцент1 12 5 2" xfId="8876"/>
    <cellStyle name="20% - Акцент1 12 5 3" xfId="8797"/>
    <cellStyle name="20% — акцент1 12 5 3" xfId="8798"/>
    <cellStyle name="20% - Акцент1 12 5 3 2" xfId="9059"/>
    <cellStyle name="20% — акцент1 12 5 3 2" xfId="9060"/>
    <cellStyle name="20% - Акцент1 12 5 3 3" xfId="9171"/>
    <cellStyle name="20% — акцент1 12 5 3 3" xfId="9172"/>
    <cellStyle name="20% - Акцент1 12 5 3 4" xfId="9367"/>
    <cellStyle name="20% — акцент1 12 5 3 4" xfId="9368"/>
    <cellStyle name="20% - Акцент1 12 5 4" xfId="8924"/>
    <cellStyle name="20% — акцент1 12 5 4" xfId="8925"/>
    <cellStyle name="20% - Акцент1 12 5 5" xfId="8992"/>
    <cellStyle name="20% — акцент1 12 5 5" xfId="8993"/>
    <cellStyle name="20% - Акцент1 12 5 6" xfId="9106"/>
    <cellStyle name="20% — акцент1 12 5 6" xfId="9107"/>
    <cellStyle name="20% - Акцент1 12 5 7" xfId="9304"/>
    <cellStyle name="20% — акцент1 12 5 7" xfId="9305"/>
    <cellStyle name="20% - Акцент1 12 6" xfId="8752"/>
    <cellStyle name="20% — акцент1 12 6" xfId="8753"/>
    <cellStyle name="20% - Акцент1 12 6 2" xfId="8799"/>
    <cellStyle name="20% — акцент1 12 6 2" xfId="8800"/>
    <cellStyle name="20% - Акцент1 12 6 3" xfId="8926"/>
    <cellStyle name="20% — акцент1 12 6 3" xfId="8927"/>
    <cellStyle name="20% - Акцент1 12 6 4" xfId="8994"/>
    <cellStyle name="20% — акцент1 12 6 4" xfId="8995"/>
    <cellStyle name="20% - Акцент1 12 6 5" xfId="9108"/>
    <cellStyle name="20% — акцент1 12 6 5" xfId="9109"/>
    <cellStyle name="20% - Акцент1 12 6 6" xfId="9306"/>
    <cellStyle name="20% — акцент1 12 6 6" xfId="9307"/>
    <cellStyle name="20% - Акцент1 12 7" xfId="8801"/>
    <cellStyle name="20% — акцент1 12 7" xfId="8802"/>
    <cellStyle name="20% - Акцент1 12 8" xfId="8803"/>
    <cellStyle name="20% — акцент1 12 8" xfId="8804"/>
    <cellStyle name="20% - Акцент1 12 9" xfId="8805"/>
    <cellStyle name="20% — акцент1 12 9" xfId="8806"/>
    <cellStyle name="20% - Акцент1 13" xfId="6016"/>
    <cellStyle name="20% — акцент1 13" xfId="5409"/>
    <cellStyle name="20% - Акцент1 13 10" xfId="9308"/>
    <cellStyle name="20% - Акцент1 13 2" xfId="8754"/>
    <cellStyle name="20% — акцент1 13 2" xfId="8878"/>
    <cellStyle name="20% - Акцент1 13 2 2" xfId="8879"/>
    <cellStyle name="20% - Акцент1 13 2 3" xfId="8809"/>
    <cellStyle name="20% - Акцент1 13 2 3 2" xfId="9063"/>
    <cellStyle name="20% - Акцент1 13 2 4" xfId="8930"/>
    <cellStyle name="20% - Акцент1 13 2 5" xfId="8998"/>
    <cellStyle name="20% - Акцент1 13 2 6" xfId="9112"/>
    <cellStyle name="20% - Акцент1 13 2 7" xfId="9310"/>
    <cellStyle name="20% - Акцент1 13 3" xfId="8877"/>
    <cellStyle name="20% — акцент1 13 3" xfId="8808"/>
    <cellStyle name="20% — акцент1 13 3 2" xfId="9062"/>
    <cellStyle name="20% - Акцент1 13 4" xfId="8807"/>
    <cellStyle name="20% — акцент1 13 4" xfId="8929"/>
    <cellStyle name="20% - Акцент1 13 4 2" xfId="9061"/>
    <cellStyle name="20% - Акцент1 13 4 3" xfId="9173"/>
    <cellStyle name="20% - Акцент1 13 4 4" xfId="9369"/>
    <cellStyle name="20% - Акцент1 13 5" xfId="8928"/>
    <cellStyle name="20% — акцент1 13 5" xfId="8997"/>
    <cellStyle name="20% - Акцент1 13 6" xfId="8996"/>
    <cellStyle name="20% — акцент1 13 6" xfId="9111"/>
    <cellStyle name="20% - Акцент1 13 7" xfId="9110"/>
    <cellStyle name="20% — акцент1 13 7" xfId="9250"/>
    <cellStyle name="20% - Акцент1 13 8" xfId="9249"/>
    <cellStyle name="20% — акцент1 13 8" xfId="9220"/>
    <cellStyle name="20% - Акцент1 13 9" xfId="9225"/>
    <cellStyle name="20% — акцент1 13 9" xfId="9309"/>
    <cellStyle name="20% - Акцент1 14" xfId="6620"/>
    <cellStyle name="20% — акцент1 14" xfId="6015"/>
    <cellStyle name="20% - Акцент1 14 10" xfId="9311"/>
    <cellStyle name="20% - Акцент1 14 2" xfId="8755"/>
    <cellStyle name="20% — акцент1 14 2" xfId="8881"/>
    <cellStyle name="20% - Акцент1 14 2 2" xfId="8882"/>
    <cellStyle name="20% - Акцент1 14 2 3" xfId="8812"/>
    <cellStyle name="20% - Акцент1 14 2 3 2" xfId="9066"/>
    <cellStyle name="20% - Акцент1 14 2 4" xfId="8933"/>
    <cellStyle name="20% - Акцент1 14 2 5" xfId="9001"/>
    <cellStyle name="20% - Акцент1 14 2 6" xfId="9115"/>
    <cellStyle name="20% - Акцент1 14 2 7" xfId="9313"/>
    <cellStyle name="20% - Акцент1 14 3" xfId="8880"/>
    <cellStyle name="20% — акцент1 14 3" xfId="8811"/>
    <cellStyle name="20% — акцент1 14 3 2" xfId="9065"/>
    <cellStyle name="20% - Акцент1 14 4" xfId="8810"/>
    <cellStyle name="20% — акцент1 14 4" xfId="8932"/>
    <cellStyle name="20% - Акцент1 14 4 2" xfId="9064"/>
    <cellStyle name="20% - Акцент1 14 4 3" xfId="9174"/>
    <cellStyle name="20% - Акцент1 14 4 4" xfId="9370"/>
    <cellStyle name="20% - Акцент1 14 5" xfId="8931"/>
    <cellStyle name="20% — акцент1 14 5" xfId="9000"/>
    <cellStyle name="20% - Акцент1 14 6" xfId="8999"/>
    <cellStyle name="20% — акцент1 14 6" xfId="9114"/>
    <cellStyle name="20% - Акцент1 14 7" xfId="9113"/>
    <cellStyle name="20% — акцент1 14 7" xfId="9252"/>
    <cellStyle name="20% - Акцент1 14 8" xfId="9251"/>
    <cellStyle name="20% — акцент1 14 8" xfId="9224"/>
    <cellStyle name="20% - Акцент1 14 9" xfId="9229"/>
    <cellStyle name="20% — акцент1 14 9" xfId="9312"/>
    <cellStyle name="20% - Акцент1 15" xfId="7223"/>
    <cellStyle name="20% — акцент1 15" xfId="6619"/>
    <cellStyle name="20% - Акцент1 15 10" xfId="9314"/>
    <cellStyle name="20% - Акцент1 15 2" xfId="8756"/>
    <cellStyle name="20% — акцент1 15 2" xfId="8884"/>
    <cellStyle name="20% - Акцент1 15 2 2" xfId="8885"/>
    <cellStyle name="20% - Акцент1 15 2 3" xfId="8815"/>
    <cellStyle name="20% - Акцент1 15 2 3 2" xfId="9069"/>
    <cellStyle name="20% - Акцент1 15 2 4" xfId="8936"/>
    <cellStyle name="20% - Акцент1 15 2 5" xfId="9004"/>
    <cellStyle name="20% - Акцент1 15 2 6" xfId="9118"/>
    <cellStyle name="20% - Акцент1 15 2 7" xfId="9316"/>
    <cellStyle name="20% - Акцент1 15 3" xfId="8883"/>
    <cellStyle name="20% — акцент1 15 3" xfId="8814"/>
    <cellStyle name="20% — акцент1 15 3 2" xfId="9068"/>
    <cellStyle name="20% - Акцент1 15 4" xfId="8813"/>
    <cellStyle name="20% — акцент1 15 4" xfId="8935"/>
    <cellStyle name="20% - Акцент1 15 4 2" xfId="9067"/>
    <cellStyle name="20% - Акцент1 15 4 3" xfId="9175"/>
    <cellStyle name="20% - Акцент1 15 4 4" xfId="9371"/>
    <cellStyle name="20% - Акцент1 15 5" xfId="8934"/>
    <cellStyle name="20% — акцент1 15 5" xfId="9003"/>
    <cellStyle name="20% - Акцент1 15 6" xfId="9002"/>
    <cellStyle name="20% — акцент1 15 6" xfId="9117"/>
    <cellStyle name="20% - Акцент1 15 7" xfId="9116"/>
    <cellStyle name="20% — акцент1 15 7" xfId="9254"/>
    <cellStyle name="20% - Акцент1 15 8" xfId="9253"/>
    <cellStyle name="20% — акцент1 15 8" xfId="9228"/>
    <cellStyle name="20% - Акцент1 15 9" xfId="9233"/>
    <cellStyle name="20% — акцент1 15 9" xfId="9315"/>
    <cellStyle name="20% - Акцент1 16" xfId="7826"/>
    <cellStyle name="20% — акцент1 16" xfId="7222"/>
    <cellStyle name="20% - Акцент1 16 10" xfId="9317"/>
    <cellStyle name="20% - Акцент1 16 2" xfId="8757"/>
    <cellStyle name="20% — акцент1 16 2" xfId="8887"/>
    <cellStyle name="20% - Акцент1 16 2 2" xfId="8888"/>
    <cellStyle name="20% - Акцент1 16 2 3" xfId="8818"/>
    <cellStyle name="20% - Акцент1 16 2 3 2" xfId="9072"/>
    <cellStyle name="20% - Акцент1 16 2 4" xfId="8939"/>
    <cellStyle name="20% - Акцент1 16 2 5" xfId="9007"/>
    <cellStyle name="20% - Акцент1 16 2 6" xfId="9121"/>
    <cellStyle name="20% - Акцент1 16 2 7" xfId="9319"/>
    <cellStyle name="20% - Акцент1 16 3" xfId="8886"/>
    <cellStyle name="20% — акцент1 16 3" xfId="8817"/>
    <cellStyle name="20% — акцент1 16 3 2" xfId="9071"/>
    <cellStyle name="20% - Акцент1 16 4" xfId="8816"/>
    <cellStyle name="20% — акцент1 16 4" xfId="8938"/>
    <cellStyle name="20% - Акцент1 16 4 2" xfId="9070"/>
    <cellStyle name="20% - Акцент1 16 4 3" xfId="9176"/>
    <cellStyle name="20% - Акцент1 16 4 4" xfId="9372"/>
    <cellStyle name="20% - Акцент1 16 5" xfId="8937"/>
    <cellStyle name="20% — акцент1 16 5" xfId="9006"/>
    <cellStyle name="20% - Акцент1 16 6" xfId="9005"/>
    <cellStyle name="20% — акцент1 16 6" xfId="9120"/>
    <cellStyle name="20% - Акцент1 16 7" xfId="9119"/>
    <cellStyle name="20% — акцент1 16 7" xfId="9256"/>
    <cellStyle name="20% - Акцент1 16 8" xfId="9255"/>
    <cellStyle name="20% — акцент1 16 8" xfId="9232"/>
    <cellStyle name="20% - Акцент1 16 9" xfId="9237"/>
    <cellStyle name="20% — акцент1 16 9" xfId="9318"/>
    <cellStyle name="20% - Акцент1 17" xfId="8402"/>
    <cellStyle name="20% — акцент1 17" xfId="7825"/>
    <cellStyle name="20% - Акцент1 17 10" xfId="9320"/>
    <cellStyle name="20% - Акцент1 17 2" xfId="8758"/>
    <cellStyle name="20% — акцент1 17 2" xfId="8890"/>
    <cellStyle name="20% - Акцент1 17 2 2" xfId="8891"/>
    <cellStyle name="20% - Акцент1 17 2 3" xfId="8821"/>
    <cellStyle name="20% - Акцент1 17 2 3 2" xfId="9075"/>
    <cellStyle name="20% - Акцент1 17 2 4" xfId="8942"/>
    <cellStyle name="20% - Акцент1 17 2 5" xfId="9010"/>
    <cellStyle name="20% - Акцент1 17 2 6" xfId="9124"/>
    <cellStyle name="20% - Акцент1 17 2 7" xfId="9322"/>
    <cellStyle name="20% - Акцент1 17 3" xfId="8889"/>
    <cellStyle name="20% — акцент1 17 3" xfId="8820"/>
    <cellStyle name="20% — акцент1 17 3 2" xfId="9074"/>
    <cellStyle name="20% - Акцент1 17 4" xfId="8819"/>
    <cellStyle name="20% — акцент1 17 4" xfId="8941"/>
    <cellStyle name="20% - Акцент1 17 4 2" xfId="9073"/>
    <cellStyle name="20% - Акцент1 17 4 3" xfId="9177"/>
    <cellStyle name="20% - Акцент1 17 4 4" xfId="9373"/>
    <cellStyle name="20% - Акцент1 17 5" xfId="8940"/>
    <cellStyle name="20% — акцент1 17 5" xfId="9009"/>
    <cellStyle name="20% - Акцент1 17 6" xfId="9008"/>
    <cellStyle name="20% — акцент1 17 6" xfId="9123"/>
    <cellStyle name="20% - Акцент1 17 7" xfId="9122"/>
    <cellStyle name="20% — акцент1 17 7" xfId="9258"/>
    <cellStyle name="20% - Акцент1 17 8" xfId="9257"/>
    <cellStyle name="20% — акцент1 17 8" xfId="9236"/>
    <cellStyle name="20% - Акцент1 17 9" xfId="9241"/>
    <cellStyle name="20% — акцент1 17 9" xfId="9321"/>
    <cellStyle name="20% - Акцент1 18" xfId="8696"/>
    <cellStyle name="20% — акцент1 18" xfId="8401"/>
    <cellStyle name="20% - Акцент1 18 2" xfId="8892"/>
    <cellStyle name="20% — акцент1 18 2" xfId="8893"/>
    <cellStyle name="20% - Акцент1 18 3" xfId="8822"/>
    <cellStyle name="20% — акцент1 18 3" xfId="8823"/>
    <cellStyle name="20% - Акцент1 18 3 2" xfId="9076"/>
    <cellStyle name="20% — акцент1 18 3 2" xfId="9077"/>
    <cellStyle name="20% - Акцент1 18 3 3" xfId="9178"/>
    <cellStyle name="20% — акцент1 18 3 3" xfId="9179"/>
    <cellStyle name="20% - Акцент1 18 3 4" xfId="9374"/>
    <cellStyle name="20% — акцент1 18 3 4" xfId="9375"/>
    <cellStyle name="20% - Акцент1 18 4" xfId="8943"/>
    <cellStyle name="20% — акцент1 18 4" xfId="8944"/>
    <cellStyle name="20% - Акцент1 18 5" xfId="9011"/>
    <cellStyle name="20% — акцент1 18 5" xfId="9012"/>
    <cellStyle name="20% - Акцент1 18 6" xfId="9125"/>
    <cellStyle name="20% — акцент1 18 6" xfId="9126"/>
    <cellStyle name="20% - Акцент1 18 7" xfId="9259"/>
    <cellStyle name="20% — акцент1 18 7" xfId="9260"/>
    <cellStyle name="20% - Акцент1 18 8" xfId="9242"/>
    <cellStyle name="20% — акцент1 18 8" xfId="9240"/>
    <cellStyle name="20% - Акцент1 18 9" xfId="9323"/>
    <cellStyle name="20% — акцент1 18 9" xfId="9324"/>
    <cellStyle name="20% - Акцент1 19" xfId="8861"/>
    <cellStyle name="20% — акцент1 19" xfId="8759"/>
    <cellStyle name="20% — акцент1 19 2" xfId="8760"/>
    <cellStyle name="20% — акцент1 19 2 2" xfId="8894"/>
    <cellStyle name="20% — акцент1 19 3" xfId="8824"/>
    <cellStyle name="20% - Акцент1 2" xfId="4"/>
    <cellStyle name="20% — акцент1 2" xfId="5"/>
    <cellStyle name="20% - Акцент1 2 10" xfId="6013"/>
    <cellStyle name="20% — акцент1 2 10" xfId="6012"/>
    <cellStyle name="20% - Акцент1 2 10 2" xfId="8827"/>
    <cellStyle name="20% — акцент1 2 10 2" xfId="8828"/>
    <cellStyle name="20% - Акцент1 2 10 3" xfId="8947"/>
    <cellStyle name="20% — акцент1 2 10 3" xfId="8948"/>
    <cellStyle name="20% - Акцент1 2 10 4" xfId="9015"/>
    <cellStyle name="20% — акцент1 2 10 4" xfId="9016"/>
    <cellStyle name="20% - Акцент1 2 10 5" xfId="9129"/>
    <cellStyle name="20% — акцент1 2 10 5" xfId="9130"/>
    <cellStyle name="20% - Акцент1 2 10 6" xfId="9263"/>
    <cellStyle name="20% — акцент1 2 10 6" xfId="9264"/>
    <cellStyle name="20% - Акцент1 2 10 7" xfId="9223"/>
    <cellStyle name="20% — акцент1 2 10 7" xfId="9222"/>
    <cellStyle name="20% - Акцент1 2 10 8" xfId="9325"/>
    <cellStyle name="20% — акцент1 2 10 8" xfId="9326"/>
    <cellStyle name="20% - Акцент1 2 11" xfId="6617"/>
    <cellStyle name="20% — акцент1 2 11" xfId="6616"/>
    <cellStyle name="20% - Акцент1 2 11 2" xfId="8829"/>
    <cellStyle name="20% — акцент1 2 11 2" xfId="8830"/>
    <cellStyle name="20% - Акцент1 2 11 3" xfId="8949"/>
    <cellStyle name="20% — акцент1 2 11 3" xfId="8950"/>
    <cellStyle name="20% - Акцент1 2 11 4" xfId="9017"/>
    <cellStyle name="20% — акцент1 2 11 4" xfId="9018"/>
    <cellStyle name="20% - Акцент1 2 11 5" xfId="9131"/>
    <cellStyle name="20% — акцент1 2 11 5" xfId="9132"/>
    <cellStyle name="20% - Акцент1 2 11 6" xfId="9265"/>
    <cellStyle name="20% — акцент1 2 11 6" xfId="9266"/>
    <cellStyle name="20% - Акцент1 2 11 7" xfId="9227"/>
    <cellStyle name="20% — акцент1 2 11 7" xfId="9226"/>
    <cellStyle name="20% - Акцент1 2 11 8" xfId="9327"/>
    <cellStyle name="20% — акцент1 2 11 8" xfId="9328"/>
    <cellStyle name="20% - Акцент1 2 12" xfId="7220"/>
    <cellStyle name="20% — акцент1 2 12" xfId="7219"/>
    <cellStyle name="20% - Акцент1 2 12 2" xfId="8831"/>
    <cellStyle name="20% — акцент1 2 12 2" xfId="8832"/>
    <cellStyle name="20% - Акцент1 2 12 3" xfId="8951"/>
    <cellStyle name="20% — акцент1 2 12 3" xfId="8952"/>
    <cellStyle name="20% - Акцент1 2 12 4" xfId="9019"/>
    <cellStyle name="20% — акцент1 2 12 4" xfId="9020"/>
    <cellStyle name="20% - Акцент1 2 12 5" xfId="9133"/>
    <cellStyle name="20% — акцент1 2 12 5" xfId="9134"/>
    <cellStyle name="20% - Акцент1 2 12 6" xfId="9267"/>
    <cellStyle name="20% — акцент1 2 12 6" xfId="9268"/>
    <cellStyle name="20% - Акцент1 2 12 7" xfId="9231"/>
    <cellStyle name="20% — акцент1 2 12 7" xfId="9230"/>
    <cellStyle name="20% - Акцент1 2 12 8" xfId="9329"/>
    <cellStyle name="20% — акцент1 2 12 8" xfId="9330"/>
    <cellStyle name="20% - Акцент1 2 13" xfId="7823"/>
    <cellStyle name="20% — акцент1 2 13" xfId="7822"/>
    <cellStyle name="20% - Акцент1 2 13 2" xfId="8833"/>
    <cellStyle name="20% — акцент1 2 13 2" xfId="8834"/>
    <cellStyle name="20% - Акцент1 2 13 3" xfId="8953"/>
    <cellStyle name="20% — акцент1 2 13 3" xfId="8954"/>
    <cellStyle name="20% - Акцент1 2 13 4" xfId="9021"/>
    <cellStyle name="20% — акцент1 2 13 4" xfId="9022"/>
    <cellStyle name="20% - Акцент1 2 13 5" xfId="9135"/>
    <cellStyle name="20% — акцент1 2 13 5" xfId="9136"/>
    <cellStyle name="20% - Акцент1 2 13 6" xfId="9269"/>
    <cellStyle name="20% — акцент1 2 13 6" xfId="9270"/>
    <cellStyle name="20% - Акцент1 2 13 7" xfId="9235"/>
    <cellStyle name="20% — акцент1 2 13 7" xfId="9234"/>
    <cellStyle name="20% - Акцент1 2 13 8" xfId="9331"/>
    <cellStyle name="20% — акцент1 2 13 8" xfId="9332"/>
    <cellStyle name="20% - Акцент1 2 14" xfId="8400"/>
    <cellStyle name="20% — акцент1 2 14" xfId="8399"/>
    <cellStyle name="20% - Акцент1 2 14 2" xfId="8835"/>
    <cellStyle name="20% — акцент1 2 14 2" xfId="8836"/>
    <cellStyle name="20% - Акцент1 2 14 3" xfId="8955"/>
    <cellStyle name="20% — акцент1 2 14 3" xfId="8956"/>
    <cellStyle name="20% - Акцент1 2 14 4" xfId="9023"/>
    <cellStyle name="20% — акцент1 2 14 4" xfId="9024"/>
    <cellStyle name="20% - Акцент1 2 14 5" xfId="9137"/>
    <cellStyle name="20% — акцент1 2 14 5" xfId="9138"/>
    <cellStyle name="20% - Акцент1 2 14 6" xfId="9271"/>
    <cellStyle name="20% — акцент1 2 14 6" xfId="9272"/>
    <cellStyle name="20% - Акцент1 2 14 7" xfId="9239"/>
    <cellStyle name="20% — акцент1 2 14 7" xfId="9238"/>
    <cellStyle name="20% - Акцент1 2 14 8" xfId="9333"/>
    <cellStyle name="20% — акцент1 2 14 8" xfId="9334"/>
    <cellStyle name="20% - Акцент1 2 15" xfId="8761"/>
    <cellStyle name="20% — акцент1 2 15" xfId="8762"/>
    <cellStyle name="20% - Акцент1 2 15 2" xfId="8837"/>
    <cellStyle name="20% — акцент1 2 15 2" xfId="8838"/>
    <cellStyle name="20% - Акцент1 2 15 3" xfId="8957"/>
    <cellStyle name="20% — акцент1 2 15 3" xfId="8958"/>
    <cellStyle name="20% - Акцент1 2 15 4" xfId="9025"/>
    <cellStyle name="20% — акцент1 2 15 4" xfId="9026"/>
    <cellStyle name="20% - Акцент1 2 15 5" xfId="9139"/>
    <cellStyle name="20% — акцент1 2 15 5" xfId="9140"/>
    <cellStyle name="20% - Акцент1 2 15 6" xfId="9335"/>
    <cellStyle name="20% — акцент1 2 15 6" xfId="9336"/>
    <cellStyle name="20% - Акцент1 2 16" xfId="8763"/>
    <cellStyle name="20% — акцент1 2 16" xfId="8764"/>
    <cellStyle name="20% - Акцент1 2 16 2" xfId="8839"/>
    <cellStyle name="20% — акцент1 2 16 2" xfId="8840"/>
    <cellStyle name="20% - Акцент1 2 16 3" xfId="8959"/>
    <cellStyle name="20% — акцент1 2 16 3" xfId="8960"/>
    <cellStyle name="20% - Акцент1 2 16 4" xfId="9027"/>
    <cellStyle name="20% — акцент1 2 16 4" xfId="9028"/>
    <cellStyle name="20% - Акцент1 2 16 5" xfId="9141"/>
    <cellStyle name="20% — акцент1 2 16 5" xfId="9142"/>
    <cellStyle name="20% - Акцент1 2 16 6" xfId="9337"/>
    <cellStyle name="20% — акцент1 2 16 6" xfId="9338"/>
    <cellStyle name="20% - Акцент1 2 17" xfId="8765"/>
    <cellStyle name="20% — акцент1 2 17" xfId="8842"/>
    <cellStyle name="20% - Акцент1 2 17 2" xfId="8841"/>
    <cellStyle name="20% - Акцент1 2 17 3" xfId="8961"/>
    <cellStyle name="20% - Акцент1 2 17 4" xfId="9029"/>
    <cellStyle name="20% - Акцент1 2 17 5" xfId="9143"/>
    <cellStyle name="20% - Акцент1 2 17 6" xfId="9273"/>
    <cellStyle name="20% - Акцент1 2 17 7" xfId="9339"/>
    <cellStyle name="20% - Акцент1 2 18" xfId="8843"/>
    <cellStyle name="20% — акцент1 2 18" xfId="8844"/>
    <cellStyle name="20% - Акцент1 2 19" xfId="8895"/>
    <cellStyle name="20% — акцент1 2 19" xfId="8896"/>
    <cellStyle name="20% - Акцент1 2 2" xfId="526"/>
    <cellStyle name="20% — акцент1 2 2" xfId="527"/>
    <cellStyle name="20% - Акцент1 2 2 2" xfId="8897"/>
    <cellStyle name="20% — акцент1 2 2 2" xfId="8898"/>
    <cellStyle name="20% - Акцент1 2 2 3" xfId="8845"/>
    <cellStyle name="20% — акцент1 2 2 3" xfId="8846"/>
    <cellStyle name="20% - Акцент1 2 2 3 2" xfId="9080"/>
    <cellStyle name="20% — акцент1 2 2 3 2" xfId="9081"/>
    <cellStyle name="20% - Акцент1 2 2 3 3" xfId="9182"/>
    <cellStyle name="20% — акцент1 2 2 3 3" xfId="9183"/>
    <cellStyle name="20% - Акцент1 2 2 3 4" xfId="9378"/>
    <cellStyle name="20% — акцент1 2 2 3 4" xfId="9379"/>
    <cellStyle name="20% - Акцент1 2 2 4" xfId="8962"/>
    <cellStyle name="20% — акцент1 2 2 4" xfId="8963"/>
    <cellStyle name="20% - Акцент1 2 2 5" xfId="9030"/>
    <cellStyle name="20% — акцент1 2 2 5" xfId="9031"/>
    <cellStyle name="20% - Акцент1 2 2 6" xfId="9144"/>
    <cellStyle name="20% — акцент1 2 2 6" xfId="9145"/>
    <cellStyle name="20% - Акцент1 2 2 7" xfId="9274"/>
    <cellStyle name="20% — акцент1 2 2 7" xfId="9275"/>
    <cellStyle name="20% - Акцент1 2 2 8" xfId="9201"/>
    <cellStyle name="20% — акцент1 2 2 8" xfId="9202"/>
    <cellStyle name="20% - Акцент1 2 2 9" xfId="9340"/>
    <cellStyle name="20% — акцент1 2 2 9" xfId="9341"/>
    <cellStyle name="20% - Акцент1 2 20" xfId="8825"/>
    <cellStyle name="20% — акцент1 2 20" xfId="8826"/>
    <cellStyle name="20% - Акцент1 2 20 2" xfId="9078"/>
    <cellStyle name="20% — акцент1 2 20 2" xfId="9079"/>
    <cellStyle name="20% - Акцент1 2 20 3" xfId="9180"/>
    <cellStyle name="20% — акцент1 2 20 3" xfId="9181"/>
    <cellStyle name="20% - Акцент1 2 20 4" xfId="9376"/>
    <cellStyle name="20% — акцент1 2 20 4" xfId="9377"/>
    <cellStyle name="20% - Акцент1 2 21" xfId="8945"/>
    <cellStyle name="20% — акцент1 2 21" xfId="8946"/>
    <cellStyle name="20% - Акцент1 2 22" xfId="9013"/>
    <cellStyle name="20% — акцент1 2 22" xfId="9014"/>
    <cellStyle name="20% - Акцент1 2 23" xfId="9127"/>
    <cellStyle name="20% — акцент1 2 23" xfId="9128"/>
    <cellStyle name="20% - Акцент1 2 24" xfId="9261"/>
    <cellStyle name="20% — акцент1 2 24" xfId="9262"/>
    <cellStyle name="20% - Акцент1 2 25" xfId="9197"/>
    <cellStyle name="20% — акцент1 2 25" xfId="9198"/>
    <cellStyle name="20% - Акцент1 2 3" xfId="1403"/>
    <cellStyle name="20% — акцент1 2 3" xfId="1404"/>
    <cellStyle name="20% - Акцент1 2 3 2" xfId="8899"/>
    <cellStyle name="20% — акцент1 2 3 2" xfId="8900"/>
    <cellStyle name="20% - Акцент1 2 3 3" xfId="8847"/>
    <cellStyle name="20% — акцент1 2 3 3" xfId="8848"/>
    <cellStyle name="20% - Акцент1 2 3 3 2" xfId="9082"/>
    <cellStyle name="20% — акцент1 2 3 3 2" xfId="9083"/>
    <cellStyle name="20% - Акцент1 2 3 3 3" xfId="9184"/>
    <cellStyle name="20% — акцент1 2 3 3 3" xfId="9185"/>
    <cellStyle name="20% - Акцент1 2 3 3 4" xfId="9380"/>
    <cellStyle name="20% — акцент1 2 3 3 4" xfId="9381"/>
    <cellStyle name="20% - Акцент1 2 3 4" xfId="8964"/>
    <cellStyle name="20% — акцент1 2 3 4" xfId="8965"/>
    <cellStyle name="20% - Акцент1 2 3 5" xfId="9032"/>
    <cellStyle name="20% — акцент1 2 3 5" xfId="9033"/>
    <cellStyle name="20% - Акцент1 2 3 6" xfId="9146"/>
    <cellStyle name="20% — акцент1 2 3 6" xfId="9147"/>
    <cellStyle name="20% - Акцент1 2 3 7" xfId="9276"/>
    <cellStyle name="20% — акцент1 2 3 7" xfId="9277"/>
    <cellStyle name="20% - Акцент1 2 3 8" xfId="9203"/>
    <cellStyle name="20% — акцент1 2 3 8" xfId="9204"/>
    <cellStyle name="20% - Акцент1 2 3 9" xfId="9342"/>
    <cellStyle name="20% — акцент1 2 3 9" xfId="9343"/>
    <cellStyle name="20% - Акцент1 2 4" xfId="2394"/>
    <cellStyle name="20% — акцент1 2 4" xfId="2393"/>
    <cellStyle name="20% - Акцент1 2 4 2" xfId="8901"/>
    <cellStyle name="20% — акцент1 2 4 2" xfId="8902"/>
    <cellStyle name="20% - Акцент1 2 4 3" xfId="8849"/>
    <cellStyle name="20% — акцент1 2 4 3" xfId="8850"/>
    <cellStyle name="20% - Акцент1 2 4 3 2" xfId="9084"/>
    <cellStyle name="20% — акцент1 2 4 3 2" xfId="9085"/>
    <cellStyle name="20% - Акцент1 2 4 3 3" xfId="9186"/>
    <cellStyle name="20% — акцент1 2 4 3 3" xfId="9187"/>
    <cellStyle name="20% - Акцент1 2 4 3 4" xfId="9382"/>
    <cellStyle name="20% — акцент1 2 4 3 4" xfId="9383"/>
    <cellStyle name="20% - Акцент1 2 4 4" xfId="8966"/>
    <cellStyle name="20% — акцент1 2 4 4" xfId="8967"/>
    <cellStyle name="20% - Акцент1 2 4 5" xfId="9034"/>
    <cellStyle name="20% — акцент1 2 4 5" xfId="9035"/>
    <cellStyle name="20% - Акцент1 2 4 6" xfId="9148"/>
    <cellStyle name="20% — акцент1 2 4 6" xfId="9149"/>
    <cellStyle name="20% - Акцент1 2 4 7" xfId="9278"/>
    <cellStyle name="20% — акцент1 2 4 7" xfId="9279"/>
    <cellStyle name="20% - Акцент1 2 4 8" xfId="9206"/>
    <cellStyle name="20% — акцент1 2 4 8" xfId="9205"/>
    <cellStyle name="20% - Акцент1 2 4 9" xfId="9344"/>
    <cellStyle name="20% — акцент1 2 4 9" xfId="9345"/>
    <cellStyle name="20% - Акцент1 2 5" xfId="2995"/>
    <cellStyle name="20% — акцент1 2 5" xfId="2994"/>
    <cellStyle name="20% - Акцент1 2 5 2" xfId="8903"/>
    <cellStyle name="20% — акцент1 2 5 2" xfId="8904"/>
    <cellStyle name="20% - Акцент1 2 5 3" xfId="8851"/>
    <cellStyle name="20% — акцент1 2 5 3" xfId="8852"/>
    <cellStyle name="20% - Акцент1 2 5 3 2" xfId="9086"/>
    <cellStyle name="20% — акцент1 2 5 3 2" xfId="9087"/>
    <cellStyle name="20% - Акцент1 2 5 3 3" xfId="9188"/>
    <cellStyle name="20% — акцент1 2 5 3 3" xfId="9189"/>
    <cellStyle name="20% - Акцент1 2 5 3 4" xfId="9384"/>
    <cellStyle name="20% — акцент1 2 5 3 4" xfId="9385"/>
    <cellStyle name="20% - Акцент1 2 5 4" xfId="8968"/>
    <cellStyle name="20% — акцент1 2 5 4" xfId="8969"/>
    <cellStyle name="20% - Акцент1 2 5 5" xfId="9036"/>
    <cellStyle name="20% — акцент1 2 5 5" xfId="9037"/>
    <cellStyle name="20% - Акцент1 2 5 6" xfId="9150"/>
    <cellStyle name="20% — акцент1 2 5 6" xfId="9151"/>
    <cellStyle name="20% - Акцент1 2 5 7" xfId="9280"/>
    <cellStyle name="20% — акцент1 2 5 7" xfId="9281"/>
    <cellStyle name="20% - Акцент1 2 5 8" xfId="9208"/>
    <cellStyle name="20% — акцент1 2 5 8" xfId="9207"/>
    <cellStyle name="20% - Акцент1 2 5 9" xfId="9346"/>
    <cellStyle name="20% — акцент1 2 5 9" xfId="9347"/>
    <cellStyle name="20% - Акцент1 2 6" xfId="3600"/>
    <cellStyle name="20% — акцент1 2 6" xfId="3599"/>
    <cellStyle name="20% - Акцент1 2 6 2" xfId="8905"/>
    <cellStyle name="20% — акцент1 2 6 2" xfId="8906"/>
    <cellStyle name="20% - Акцент1 2 6 3" xfId="8853"/>
    <cellStyle name="20% — акцент1 2 6 3" xfId="8854"/>
    <cellStyle name="20% - Акцент1 2 6 3 2" xfId="9088"/>
    <cellStyle name="20% — акцент1 2 6 3 2" xfId="9089"/>
    <cellStyle name="20% - Акцент1 2 6 3 3" xfId="9190"/>
    <cellStyle name="20% — акцент1 2 6 3 3" xfId="9191"/>
    <cellStyle name="20% - Акцент1 2 6 3 4" xfId="9386"/>
    <cellStyle name="20% — акцент1 2 6 3 4" xfId="9387"/>
    <cellStyle name="20% - Акцент1 2 6 4" xfId="8970"/>
    <cellStyle name="20% — акцент1 2 6 4" xfId="8971"/>
    <cellStyle name="20% - Акцент1 2 6 5" xfId="9038"/>
    <cellStyle name="20% — акцент1 2 6 5" xfId="9039"/>
    <cellStyle name="20% - Акцент1 2 6 6" xfId="9152"/>
    <cellStyle name="20% — акцент1 2 6 6" xfId="9153"/>
    <cellStyle name="20% - Акцент1 2 6 7" xfId="9282"/>
    <cellStyle name="20% — акцент1 2 6 7" xfId="9283"/>
    <cellStyle name="20% - Акцент1 2 6 8" xfId="9210"/>
    <cellStyle name="20% — акцент1 2 6 8" xfId="9209"/>
    <cellStyle name="20% - Акцент1 2 6 9" xfId="9348"/>
    <cellStyle name="20% — акцент1 2 6 9" xfId="9349"/>
    <cellStyle name="20% - Акцент1 2 7" xfId="4203"/>
    <cellStyle name="20% — акцент1 2 7" xfId="4202"/>
    <cellStyle name="20% - Акцент1 2 7 2" xfId="8907"/>
    <cellStyle name="20% — акцент1 2 7 2" xfId="8908"/>
    <cellStyle name="20% - Акцент1 2 7 3" xfId="8855"/>
    <cellStyle name="20% — акцент1 2 7 3" xfId="8856"/>
    <cellStyle name="20% - Акцент1 2 7 3 2" xfId="9090"/>
    <cellStyle name="20% — акцент1 2 7 3 2" xfId="9091"/>
    <cellStyle name="20% - Акцент1 2 7 3 3" xfId="9192"/>
    <cellStyle name="20% — акцент1 2 7 3 3" xfId="9193"/>
    <cellStyle name="20% - Акцент1 2 7 3 4" xfId="9388"/>
    <cellStyle name="20% — акцент1 2 7 3 4" xfId="9389"/>
    <cellStyle name="20% - Акцент1 2 7 4" xfId="8972"/>
    <cellStyle name="20% — акцент1 2 7 4" xfId="8973"/>
    <cellStyle name="20% - Акцент1 2 7 5" xfId="9040"/>
    <cellStyle name="20% — акцент1 2 7 5" xfId="9041"/>
    <cellStyle name="20% - Акцент1 2 7 6" xfId="9154"/>
    <cellStyle name="20% — акцент1 2 7 6" xfId="9155"/>
    <cellStyle name="20% - Акцент1 2 7 7" xfId="9284"/>
    <cellStyle name="20% — акцент1 2 7 7" xfId="9285"/>
    <cellStyle name="20% - Акцент1 2 7 8" xfId="9212"/>
    <cellStyle name="20% — акцент1 2 7 8" xfId="9211"/>
    <cellStyle name="20% - Акцент1 2 7 9" xfId="9350"/>
    <cellStyle name="20% — акцент1 2 7 9" xfId="9351"/>
    <cellStyle name="20% - Акцент1 2 8" xfId="4806"/>
    <cellStyle name="20% — акцент1 2 8" xfId="4805"/>
    <cellStyle name="20% - Акцент1 2 8 2" xfId="8909"/>
    <cellStyle name="20% — акцент1 2 8 2" xfId="8910"/>
    <cellStyle name="20% - Акцент1 2 8 3" xfId="8857"/>
    <cellStyle name="20% — акцент1 2 8 3" xfId="8858"/>
    <cellStyle name="20% - Акцент1 2 8 3 2" xfId="9092"/>
    <cellStyle name="20% — акцент1 2 8 3 2" xfId="9093"/>
    <cellStyle name="20% - Акцент1 2 8 3 3" xfId="9194"/>
    <cellStyle name="20% — акцент1 2 8 3 3" xfId="9195"/>
    <cellStyle name="20% - Акцент1 2 8 3 4" xfId="9390"/>
    <cellStyle name="20% — акцент1 2 8 3 4" xfId="9391"/>
    <cellStyle name="20% - Акцент1 2 8 4" xfId="8974"/>
    <cellStyle name="20% — акцент1 2 8 4" xfId="8975"/>
    <cellStyle name="20% - Акцент1 2 8 5" xfId="9042"/>
    <cellStyle name="20% — акцент1 2 8 5" xfId="9043"/>
    <cellStyle name="20% - Акцент1 2 8 6" xfId="9156"/>
    <cellStyle name="20% — акцент1 2 8 6" xfId="9157"/>
    <cellStyle name="20% - Акцент1 2 8 7" xfId="9286"/>
    <cellStyle name="20% — акцент1 2 8 7" xfId="9287"/>
    <cellStyle name="20% - Акцент1 2 8 8" xfId="9215"/>
    <cellStyle name="20% — акцент1 2 8 8" xfId="9214"/>
    <cellStyle name="20% - Акцент1 2 8 9" xfId="9352"/>
    <cellStyle name="20% — акцент1 2 8 9" xfId="9353"/>
    <cellStyle name="20% - Акцент1 2 9" xfId="5407"/>
    <cellStyle name="20% — акцент1 2 9" xfId="5406"/>
    <cellStyle name="20% - Акцент1 2 9 2" xfId="8859"/>
    <cellStyle name="20% — акцент1 2 9 2" xfId="8860"/>
    <cellStyle name="20% - Акцент1 2 9 3" xfId="8976"/>
    <cellStyle name="20% — акцент1 2 9 3" xfId="8977"/>
    <cellStyle name="20% - Акцент1 2 9 4" xfId="9044"/>
    <cellStyle name="20% — акцент1 2 9 4" xfId="9045"/>
    <cellStyle name="20% - Акцент1 2 9 5" xfId="9158"/>
    <cellStyle name="20% — акцент1 2 9 5" xfId="9159"/>
    <cellStyle name="20% - Акцент1 2 9 6" xfId="9288"/>
    <cellStyle name="20% — акцент1 2 9 6" xfId="9289"/>
    <cellStyle name="20% - Акцент1 2 9 7" xfId="9219"/>
    <cellStyle name="20% — акцент1 2 9 7" xfId="9218"/>
    <cellStyle name="20% - Акцент1 2 9 8" xfId="9354"/>
    <cellStyle name="20% — акцент1 2 9 8" xfId="9355"/>
    <cellStyle name="20% - Акцент1 2_1" xfId="8741"/>
    <cellStyle name="20% — акцент1 2_1" xfId="8741"/>
    <cellStyle name="20% - Акцент1 2_1 10" xfId="5405"/>
    <cellStyle name="20% — акцент1 2_1 10" xfId="5404"/>
    <cellStyle name="20% - Акцент1 2_1 11" xfId="6011"/>
    <cellStyle name="20% — акцент1 2_1 11" xfId="6010"/>
    <cellStyle name="20% - Акцент1 2_1 12" xfId="6615"/>
    <cellStyle name="20% — акцент1 2_1 12" xfId="6614"/>
    <cellStyle name="20% - Акцент1 2_1 13" xfId="7218"/>
    <cellStyle name="20% — акцент1 2_1 13" xfId="7217"/>
    <cellStyle name="20% - Акцент1 2_1 14" xfId="7821"/>
    <cellStyle name="20% — акцент1 2_1 14" xfId="7820"/>
    <cellStyle name="20% - Акцент1 2_1 15" xfId="8398"/>
    <cellStyle name="20% — акцент1 2_1 15" xfId="8397"/>
    <cellStyle name="20% - Акцент1 2_1 2" xfId="8641"/>
    <cellStyle name="20% — акцент1 2_1 2" xfId="8641"/>
    <cellStyle name="20% - Акцент1 2_1 2 10" xfId="6009"/>
    <cellStyle name="20% — акцент1 2_1 2 10" xfId="6008"/>
    <cellStyle name="20% - Акцент1 2_1 2 11" xfId="6613"/>
    <cellStyle name="20% — акцент1 2_1 2 11" xfId="6612"/>
    <cellStyle name="20% - Акцент1 2_1 2 12" xfId="7216"/>
    <cellStyle name="20% — акцент1 2_1 2 12" xfId="7215"/>
    <cellStyle name="20% - Акцент1 2_1 2 13" xfId="7819"/>
    <cellStyle name="20% — акцент1 2_1 2 13" xfId="7818"/>
    <cellStyle name="20% - Акцент1 2_1 2 14" xfId="8396"/>
    <cellStyle name="20% — акцент1 2_1 2 14" xfId="8395"/>
    <cellStyle name="20% - Акцент1 2_1 2 2" xfId="530"/>
    <cellStyle name="20% — акцент1 2_1 2 2" xfId="531"/>
    <cellStyle name="20% - Акцент1 2_1 2 3" xfId="1407"/>
    <cellStyle name="20% — акцент1 2_1 2 3" xfId="1408"/>
    <cellStyle name="20% - Акцент1 2_1 2 4" xfId="2390"/>
    <cellStyle name="20% — акцент1 2_1 2 4" xfId="2389"/>
    <cellStyle name="20% - Акцент1 2_1 2 5" xfId="2991"/>
    <cellStyle name="20% — акцент1 2_1 2 5" xfId="2990"/>
    <cellStyle name="20% - Акцент1 2_1 2 6" xfId="3596"/>
    <cellStyle name="20% — акцент1 2_1 2 6" xfId="3595"/>
    <cellStyle name="20% - Акцент1 2_1 2 7" xfId="4199"/>
    <cellStyle name="20% — акцент1 2_1 2 7" xfId="4198"/>
    <cellStyle name="20% - Акцент1 2_1 2 8" xfId="4802"/>
    <cellStyle name="20% — акцент1 2_1 2 8" xfId="4801"/>
    <cellStyle name="20% - Акцент1 2_1 2 9" xfId="5403"/>
    <cellStyle name="20% — акцент1 2_1 2 9" xfId="5402"/>
    <cellStyle name="20% - Акцент1 2_1 3" xfId="528"/>
    <cellStyle name="20% — акцент1 2_1 3" xfId="529"/>
    <cellStyle name="20% - Акцент1 2_1 4" xfId="1405"/>
    <cellStyle name="20% — акцент1 2_1 4" xfId="1406"/>
    <cellStyle name="20% - Акцент1 2_1 5" xfId="2392"/>
    <cellStyle name="20% — акцент1 2_1 5" xfId="2391"/>
    <cellStyle name="20% - Акцент1 2_1 6" xfId="2993"/>
    <cellStyle name="20% — акцент1 2_1 6" xfId="2992"/>
    <cellStyle name="20% - Акцент1 2_1 7" xfId="3598"/>
    <cellStyle name="20% — акцент1 2_1 7" xfId="3597"/>
    <cellStyle name="20% - Акцент1 2_1 8" xfId="4201"/>
    <cellStyle name="20% — акцент1 2_1 8" xfId="4200"/>
    <cellStyle name="20% - Акцент1 2_1 9" xfId="4804"/>
    <cellStyle name="20% — акцент1 2_1 9" xfId="4803"/>
    <cellStyle name="20% - Акцент1 3" xfId="6"/>
    <cellStyle name="20% — акцент1 3" xfId="7"/>
    <cellStyle name="20% - Акцент1 3 10" xfId="6007"/>
    <cellStyle name="20% — акцент1 3 10" xfId="5400"/>
    <cellStyle name="20% - Акцент1 3 11" xfId="6611"/>
    <cellStyle name="20% — акцент1 3 11" xfId="6610"/>
    <cellStyle name="20% - Акцент1 3 12" xfId="7214"/>
    <cellStyle name="20% — акцент1 3 12" xfId="7213"/>
    <cellStyle name="20% - Акцент1 3 13" xfId="7817"/>
    <cellStyle name="20% — акцент1 3 13" xfId="7816"/>
    <cellStyle name="20% - Акцент1 3 14" xfId="8394"/>
    <cellStyle name="20% — акцент1 3 14" xfId="8393"/>
    <cellStyle name="20% - Акцент1 3 2" xfId="532"/>
    <cellStyle name="20% — акцент1 3 2" xfId="8"/>
    <cellStyle name="20% — акцент1 3 2 2" xfId="534"/>
    <cellStyle name="20% - Акцент1 3 3" xfId="1409"/>
    <cellStyle name="20% — акцент1 3 3" xfId="533"/>
    <cellStyle name="20% - Акцент1 3 4" xfId="2388"/>
    <cellStyle name="20% — акцент1 3 4" xfId="1410"/>
    <cellStyle name="20% - Акцент1 3 5" xfId="2989"/>
    <cellStyle name="20% — акцент1 3 5" xfId="2387"/>
    <cellStyle name="20% - Акцент1 3 6" xfId="3594"/>
    <cellStyle name="20% — акцент1 3 6" xfId="2988"/>
    <cellStyle name="20% - Акцент1 3 7" xfId="4197"/>
    <cellStyle name="20% — акцент1 3 7" xfId="3593"/>
    <cellStyle name="20% - Акцент1 3 8" xfId="4800"/>
    <cellStyle name="20% — акцент1 3 8" xfId="4196"/>
    <cellStyle name="20% - Акцент1 3 9" xfId="5401"/>
    <cellStyle name="20% — акцент1 3 9" xfId="4799"/>
    <cellStyle name="20% - Акцент1 3_1" xfId="8642"/>
    <cellStyle name="20% — акцент1 3_1" xfId="8642"/>
    <cellStyle name="20% - Акцент1 3_1 10" xfId="5398"/>
    <cellStyle name="20% — акцент1 3_1 10" xfId="5397"/>
    <cellStyle name="20% - Акцент1 3_1 11" xfId="6004"/>
    <cellStyle name="20% — акцент1 3_1 11" xfId="6003"/>
    <cellStyle name="20% - Акцент1 3_1 12" xfId="6608"/>
    <cellStyle name="20% — акцент1 3_1 12" xfId="6607"/>
    <cellStyle name="20% - Акцент1 3_1 13" xfId="7211"/>
    <cellStyle name="20% — акцент1 3_1 13" xfId="7210"/>
    <cellStyle name="20% - Акцент1 3_1 14" xfId="7814"/>
    <cellStyle name="20% — акцент1 3_1 14" xfId="7813"/>
    <cellStyle name="20% - Акцент1 3_1 15" xfId="8392"/>
    <cellStyle name="20% — акцент1 3_1 15" xfId="8391"/>
    <cellStyle name="20% - Акцент1 3_1 2" xfId="8641"/>
    <cellStyle name="20% — акцент1 3_1 2" xfId="8641"/>
    <cellStyle name="20% - Акцент1 3_1 2 10" xfId="6002"/>
    <cellStyle name="20% — акцент1 3_1 2 10" xfId="6001"/>
    <cellStyle name="20% - Акцент1 3_1 2 11" xfId="6606"/>
    <cellStyle name="20% — акцент1 3_1 2 11" xfId="6605"/>
    <cellStyle name="20% - Акцент1 3_1 2 12" xfId="7209"/>
    <cellStyle name="20% — акцент1 3_1 2 12" xfId="7208"/>
    <cellStyle name="20% - Акцент1 3_1 2 13" xfId="7812"/>
    <cellStyle name="20% — акцент1 3_1 2 13" xfId="7811"/>
    <cellStyle name="20% - Акцент1 3_1 2 14" xfId="8390"/>
    <cellStyle name="20% — акцент1 3_1 2 14" xfId="8389"/>
    <cellStyle name="20% - Акцент1 3_1 2 2" xfId="537"/>
    <cellStyle name="20% — акцент1 3_1 2 2" xfId="538"/>
    <cellStyle name="20% - Акцент1 3_1 2 3" xfId="1414"/>
    <cellStyle name="20% — акцент1 3_1 2 3" xfId="1415"/>
    <cellStyle name="20% - Акцент1 3_1 2 4" xfId="2383"/>
    <cellStyle name="20% — акцент1 3_1 2 4" xfId="2382"/>
    <cellStyle name="20% - Акцент1 3_1 2 5" xfId="2984"/>
    <cellStyle name="20% — акцент1 3_1 2 5" xfId="2983"/>
    <cellStyle name="20% - Акцент1 3_1 2 6" xfId="3589"/>
    <cellStyle name="20% — акцент1 3_1 2 6" xfId="3588"/>
    <cellStyle name="20% - Акцент1 3_1 2 7" xfId="4192"/>
    <cellStyle name="20% — акцент1 3_1 2 7" xfId="4191"/>
    <cellStyle name="20% - Акцент1 3_1 2 8" xfId="4795"/>
    <cellStyle name="20% — акцент1 3_1 2 8" xfId="4794"/>
    <cellStyle name="20% - Акцент1 3_1 2 9" xfId="5396"/>
    <cellStyle name="20% — акцент1 3_1 2 9" xfId="5395"/>
    <cellStyle name="20% - Акцент1 3_1 3" xfId="535"/>
    <cellStyle name="20% — акцент1 3_1 3" xfId="536"/>
    <cellStyle name="20% - Акцент1 3_1 4" xfId="1412"/>
    <cellStyle name="20% — акцент1 3_1 4" xfId="1413"/>
    <cellStyle name="20% - Акцент1 3_1 5" xfId="2385"/>
    <cellStyle name="20% — акцент1 3_1 5" xfId="2384"/>
    <cellStyle name="20% - Акцент1 3_1 6" xfId="2986"/>
    <cellStyle name="20% — акцент1 3_1 6" xfId="2985"/>
    <cellStyle name="20% - Акцент1 3_1 7" xfId="3591"/>
    <cellStyle name="20% — акцент1 3_1 7" xfId="3590"/>
    <cellStyle name="20% - Акцент1 3_1 8" xfId="4194"/>
    <cellStyle name="20% — акцент1 3_1 8" xfId="4193"/>
    <cellStyle name="20% - Акцент1 3_1 9" xfId="4797"/>
    <cellStyle name="20% — акцент1 3_1 9" xfId="4796"/>
    <cellStyle name="20% - Акцент1 4" xfId="9"/>
    <cellStyle name="20% — акцент1 4" xfId="10"/>
    <cellStyle name="20% - Акцент1 4 10" xfId="5394"/>
    <cellStyle name="20% — акцент1 4 10" xfId="5393"/>
    <cellStyle name="20% - Акцент1 4 11" xfId="6000"/>
    <cellStyle name="20% — акцент1 4 11" xfId="5999"/>
    <cellStyle name="20% - Акцент1 4 12" xfId="6604"/>
    <cellStyle name="20% — акцент1 4 12" xfId="6603"/>
    <cellStyle name="20% - Акцент1 4 13" xfId="7207"/>
    <cellStyle name="20% — акцент1 4 13" xfId="7206"/>
    <cellStyle name="20% - Акцент1 4 14" xfId="7810"/>
    <cellStyle name="20% — акцент1 4 14" xfId="7809"/>
    <cellStyle name="20% - Акцент1 4 15" xfId="8388"/>
    <cellStyle name="20% — акцент1 4 15" xfId="8387"/>
    <cellStyle name="20% - Акцент1 4 2" xfId="11"/>
    <cellStyle name="20% — акцент1 4 2" xfId="12"/>
    <cellStyle name="20% - Акцент1 4 2 10" xfId="5998"/>
    <cellStyle name="20% — акцент1 4 2 10" xfId="5997"/>
    <cellStyle name="20% - Акцент1 4 2 11" xfId="6602"/>
    <cellStyle name="20% — акцент1 4 2 11" xfId="6601"/>
    <cellStyle name="20% - Акцент1 4 2 12" xfId="7205"/>
    <cellStyle name="20% — акцент1 4 2 12" xfId="7204"/>
    <cellStyle name="20% - Акцент1 4 2 13" xfId="7808"/>
    <cellStyle name="20% — акцент1 4 2 13" xfId="7807"/>
    <cellStyle name="20% - Акцент1 4 2 14" xfId="8386"/>
    <cellStyle name="20% — акцент1 4 2 14" xfId="8385"/>
    <cellStyle name="20% - Акцент1 4 2 2" xfId="541"/>
    <cellStyle name="20% — акцент1 4 2 2" xfId="542"/>
    <cellStyle name="20% - Акцент1 4 2 3" xfId="1418"/>
    <cellStyle name="20% — акцент1 4 2 3" xfId="1419"/>
    <cellStyle name="20% - Акцент1 4 2 4" xfId="2379"/>
    <cellStyle name="20% — акцент1 4 2 4" xfId="2378"/>
    <cellStyle name="20% - Акцент1 4 2 5" xfId="2980"/>
    <cellStyle name="20% — акцент1 4 2 5" xfId="2979"/>
    <cellStyle name="20% - Акцент1 4 2 6" xfId="3585"/>
    <cellStyle name="20% — акцент1 4 2 6" xfId="3584"/>
    <cellStyle name="20% - Акцент1 4 2 7" xfId="4188"/>
    <cellStyle name="20% — акцент1 4 2 7" xfId="4187"/>
    <cellStyle name="20% - Акцент1 4 2 8" xfId="4791"/>
    <cellStyle name="20% — акцент1 4 2 8" xfId="4790"/>
    <cellStyle name="20% - Акцент1 4 2 9" xfId="5392"/>
    <cellStyle name="20% — акцент1 4 2 9" xfId="5391"/>
    <cellStyle name="20% - Акцент1 4 2_1" xfId="8670"/>
    <cellStyle name="20% — акцент1 4 2_1" xfId="8670"/>
    <cellStyle name="20% - Акцент1 4 2_1 10" xfId="5390"/>
    <cellStyle name="20% — акцент1 4 2_1 10" xfId="5389"/>
    <cellStyle name="20% - Акцент1 4 2_1 11" xfId="5996"/>
    <cellStyle name="20% — акцент1 4 2_1 11" xfId="5995"/>
    <cellStyle name="20% - Акцент1 4 2_1 12" xfId="6600"/>
    <cellStyle name="20% — акцент1 4 2_1 12" xfId="6599"/>
    <cellStyle name="20% - Акцент1 4 2_1 13" xfId="7203"/>
    <cellStyle name="20% — акцент1 4 2_1 13" xfId="7202"/>
    <cellStyle name="20% - Акцент1 4 2_1 14" xfId="7806"/>
    <cellStyle name="20% — акцент1 4 2_1 14" xfId="7805"/>
    <cellStyle name="20% - Акцент1 4 2_1 15" xfId="8384"/>
    <cellStyle name="20% — акцент1 4 2_1 15" xfId="8383"/>
    <cellStyle name="20% - Акцент1 4 2_1 2" xfId="8671"/>
    <cellStyle name="20% — акцент1 4 2_1 2" xfId="8671"/>
    <cellStyle name="20% - Акцент1 4 2_1 2 10" xfId="5994"/>
    <cellStyle name="20% — акцент1 4 2_1 2 10" xfId="5993"/>
    <cellStyle name="20% - Акцент1 4 2_1 2 11" xfId="6598"/>
    <cellStyle name="20% — акцент1 4 2_1 2 11" xfId="6597"/>
    <cellStyle name="20% - Акцент1 4 2_1 2 12" xfId="7201"/>
    <cellStyle name="20% — акцент1 4 2_1 2 12" xfId="7200"/>
    <cellStyle name="20% - Акцент1 4 2_1 2 13" xfId="7804"/>
    <cellStyle name="20% — акцент1 4 2_1 2 13" xfId="7803"/>
    <cellStyle name="20% - Акцент1 4 2_1 2 14" xfId="8382"/>
    <cellStyle name="20% — акцент1 4 2_1 2 14" xfId="8381"/>
    <cellStyle name="20% - Акцент1 4 2_1 2 2" xfId="545"/>
    <cellStyle name="20% — акцент1 4 2_1 2 2" xfId="546"/>
    <cellStyle name="20% - Акцент1 4 2_1 2 3" xfId="1422"/>
    <cellStyle name="20% — акцент1 4 2_1 2 3" xfId="1423"/>
    <cellStyle name="20% - Акцент1 4 2_1 2 4" xfId="2375"/>
    <cellStyle name="20% — акцент1 4 2_1 2 4" xfId="2374"/>
    <cellStyle name="20% - Акцент1 4 2_1 2 5" xfId="2976"/>
    <cellStyle name="20% — акцент1 4 2_1 2 5" xfId="2975"/>
    <cellStyle name="20% - Акцент1 4 2_1 2 6" xfId="3581"/>
    <cellStyle name="20% — акцент1 4 2_1 2 6" xfId="3580"/>
    <cellStyle name="20% - Акцент1 4 2_1 2 7" xfId="4184"/>
    <cellStyle name="20% — акцент1 4 2_1 2 7" xfId="4183"/>
    <cellStyle name="20% - Акцент1 4 2_1 2 8" xfId="4787"/>
    <cellStyle name="20% — акцент1 4 2_1 2 8" xfId="4786"/>
    <cellStyle name="20% - Акцент1 4 2_1 2 9" xfId="5388"/>
    <cellStyle name="20% — акцент1 4 2_1 2 9" xfId="5387"/>
    <cellStyle name="20% - Акцент1 4 2_1 3" xfId="543"/>
    <cellStyle name="20% — акцент1 4 2_1 3" xfId="544"/>
    <cellStyle name="20% - Акцент1 4 2_1 4" xfId="1420"/>
    <cellStyle name="20% — акцент1 4 2_1 4" xfId="1421"/>
    <cellStyle name="20% - Акцент1 4 2_1 5" xfId="2377"/>
    <cellStyle name="20% — акцент1 4 2_1 5" xfId="2376"/>
    <cellStyle name="20% - Акцент1 4 2_1 6" xfId="2978"/>
    <cellStyle name="20% — акцент1 4 2_1 6" xfId="2977"/>
    <cellStyle name="20% - Акцент1 4 2_1 7" xfId="3583"/>
    <cellStyle name="20% — акцент1 4 2_1 7" xfId="3582"/>
    <cellStyle name="20% - Акцент1 4 2_1 8" xfId="4186"/>
    <cellStyle name="20% — акцент1 4 2_1 8" xfId="4185"/>
    <cellStyle name="20% - Акцент1 4 2_1 9" xfId="4789"/>
    <cellStyle name="20% — акцент1 4 2_1 9" xfId="4788"/>
    <cellStyle name="20% - Акцент1 4 3" xfId="539"/>
    <cellStyle name="20% — акцент1 4 3" xfId="540"/>
    <cellStyle name="20% - Акцент1 4 4" xfId="1416"/>
    <cellStyle name="20% — акцент1 4 4" xfId="1417"/>
    <cellStyle name="20% - Акцент1 4 5" xfId="2381"/>
    <cellStyle name="20% — акцент1 4 5" xfId="2380"/>
    <cellStyle name="20% - Акцент1 4 6" xfId="2982"/>
    <cellStyle name="20% — акцент1 4 6" xfId="2981"/>
    <cellStyle name="20% - Акцент1 4 7" xfId="3587"/>
    <cellStyle name="20% — акцент1 4 7" xfId="3586"/>
    <cellStyle name="20% - Акцент1 4 8" xfId="4190"/>
    <cellStyle name="20% — акцент1 4 8" xfId="4189"/>
    <cellStyle name="20% - Акцент1 4 9" xfId="4793"/>
    <cellStyle name="20% — акцент1 4 9" xfId="4792"/>
    <cellStyle name="20% - Акцент1 4_1" xfId="8642"/>
    <cellStyle name="20% — акцент1 4_1" xfId="8642"/>
    <cellStyle name="20% - Акцент1 4_1 10" xfId="5386"/>
    <cellStyle name="20% — акцент1 4_1 10" xfId="5385"/>
    <cellStyle name="20% - Акцент1 4_1 11" xfId="5992"/>
    <cellStyle name="20% — акцент1 4_1 11" xfId="5991"/>
    <cellStyle name="20% - Акцент1 4_1 12" xfId="6596"/>
    <cellStyle name="20% — акцент1 4_1 12" xfId="6595"/>
    <cellStyle name="20% - Акцент1 4_1 13" xfId="7199"/>
    <cellStyle name="20% — акцент1 4_1 13" xfId="7198"/>
    <cellStyle name="20% - Акцент1 4_1 14" xfId="7802"/>
    <cellStyle name="20% — акцент1 4_1 14" xfId="7801"/>
    <cellStyle name="20% - Акцент1 4_1 15" xfId="8380"/>
    <cellStyle name="20% — акцент1 4_1 15" xfId="8379"/>
    <cellStyle name="20% - Акцент1 4_1 2" xfId="8641"/>
    <cellStyle name="20% — акцент1 4_1 2" xfId="8641"/>
    <cellStyle name="20% - Акцент1 4_1 2 10" xfId="5990"/>
    <cellStyle name="20% — акцент1 4_1 2 10" xfId="5989"/>
    <cellStyle name="20% - Акцент1 4_1 2 11" xfId="6594"/>
    <cellStyle name="20% — акцент1 4_1 2 11" xfId="6593"/>
    <cellStyle name="20% - Акцент1 4_1 2 12" xfId="7197"/>
    <cellStyle name="20% — акцент1 4_1 2 12" xfId="7196"/>
    <cellStyle name="20% - Акцент1 4_1 2 13" xfId="7800"/>
    <cellStyle name="20% — акцент1 4_1 2 13" xfId="7799"/>
    <cellStyle name="20% - Акцент1 4_1 2 14" xfId="8378"/>
    <cellStyle name="20% — акцент1 4_1 2 14" xfId="8377"/>
    <cellStyle name="20% - Акцент1 4_1 2 2" xfId="549"/>
    <cellStyle name="20% — акцент1 4_1 2 2" xfId="550"/>
    <cellStyle name="20% - Акцент1 4_1 2 3" xfId="1426"/>
    <cellStyle name="20% — акцент1 4_1 2 3" xfId="1427"/>
    <cellStyle name="20% - Акцент1 4_1 2 4" xfId="2371"/>
    <cellStyle name="20% — акцент1 4_1 2 4" xfId="2370"/>
    <cellStyle name="20% - Акцент1 4_1 2 5" xfId="2972"/>
    <cellStyle name="20% — акцент1 4_1 2 5" xfId="2971"/>
    <cellStyle name="20% - Акцент1 4_1 2 6" xfId="3577"/>
    <cellStyle name="20% — акцент1 4_1 2 6" xfId="3576"/>
    <cellStyle name="20% - Акцент1 4_1 2 7" xfId="4180"/>
    <cellStyle name="20% — акцент1 4_1 2 7" xfId="4179"/>
    <cellStyle name="20% - Акцент1 4_1 2 8" xfId="4783"/>
    <cellStyle name="20% — акцент1 4_1 2 8" xfId="4782"/>
    <cellStyle name="20% - Акцент1 4_1 2 9" xfId="5384"/>
    <cellStyle name="20% — акцент1 4_1 2 9" xfId="5383"/>
    <cellStyle name="20% - Акцент1 4_1 3" xfId="547"/>
    <cellStyle name="20% — акцент1 4_1 3" xfId="548"/>
    <cellStyle name="20% - Акцент1 4_1 4" xfId="1424"/>
    <cellStyle name="20% — акцент1 4_1 4" xfId="1425"/>
    <cellStyle name="20% - Акцент1 4_1 5" xfId="2373"/>
    <cellStyle name="20% — акцент1 4_1 5" xfId="2372"/>
    <cellStyle name="20% - Акцент1 4_1 6" xfId="2974"/>
    <cellStyle name="20% — акцент1 4_1 6" xfId="2973"/>
    <cellStyle name="20% - Акцент1 4_1 7" xfId="3579"/>
    <cellStyle name="20% — акцент1 4_1 7" xfId="3578"/>
    <cellStyle name="20% - Акцент1 4_1 8" xfId="4182"/>
    <cellStyle name="20% — акцент1 4_1 8" xfId="4181"/>
    <cellStyle name="20% - Акцент1 4_1 9" xfId="4785"/>
    <cellStyle name="20% — акцент1 4_1 9" xfId="4784"/>
    <cellStyle name="20% - Акцент1 5" xfId="523"/>
    <cellStyle name="20% — акцент1 5" xfId="13"/>
    <cellStyle name="20% — акцент1 5 2" xfId="14"/>
    <cellStyle name="20% — акцент1 5 2 2" xfId="552"/>
    <cellStyle name="20% — акцент1 5 3" xfId="551"/>
    <cellStyle name="20% — акцент1 5_1" xfId="8642"/>
    <cellStyle name="20% - Акцент1 6" xfId="1400"/>
    <cellStyle name="20% — акцент1 6" xfId="15"/>
    <cellStyle name="20% — акцент1 6 2" xfId="16"/>
    <cellStyle name="20% — акцент1 6 2 2" xfId="554"/>
    <cellStyle name="20% — акцент1 6 3" xfId="553"/>
    <cellStyle name="20% — акцент1 6_1" xfId="8642"/>
    <cellStyle name="20% - Акцент1 7" xfId="2397"/>
    <cellStyle name="20% — акцент1 7" xfId="17"/>
    <cellStyle name="20% — акцент1 7 2" xfId="18"/>
    <cellStyle name="20% — акцент1 7 2 2" xfId="556"/>
    <cellStyle name="20% — акцент1 7 3" xfId="555"/>
    <cellStyle name="20% — акцент1 7_1" xfId="8642"/>
    <cellStyle name="20% - Акцент1 8" xfId="2998"/>
    <cellStyle name="20% — акцент1 8" xfId="19"/>
    <cellStyle name="20% — акцент1 8 2" xfId="20"/>
    <cellStyle name="20% — акцент1 8 2 2" xfId="558"/>
    <cellStyle name="20% — акцент1 8 3" xfId="557"/>
    <cellStyle name="20% — акцент1 8_1" xfId="8642"/>
    <cellStyle name="20% - Акцент1 9" xfId="3603"/>
    <cellStyle name="20% — акцент1 9" xfId="21"/>
    <cellStyle name="20% — акцент1 9 2" xfId="22"/>
    <cellStyle name="20% — акцент1 9 2 2" xfId="560"/>
    <cellStyle name="20% — акцент1 9 3" xfId="559"/>
    <cellStyle name="20% — акцент1 9_1" xfId="8642"/>
    <cellStyle name="20% - Акцент1_1" xfId="8642"/>
    <cellStyle name="20% - Акцент2" xfId="23"/>
    <cellStyle name="20% — акцент2" xfId="24"/>
    <cellStyle name="20% - Акцент2 10" xfId="3559"/>
    <cellStyle name="20% — акцент2 10" xfId="3558"/>
    <cellStyle name="20% - Акцент2 11" xfId="4162"/>
    <cellStyle name="20% — акцент2 11" xfId="4161"/>
    <cellStyle name="20% - Акцент2 12" xfId="4765"/>
    <cellStyle name="20% — акцент2 12" xfId="4764"/>
    <cellStyle name="20% - Акцент2 13" xfId="5366"/>
    <cellStyle name="20% — акцент2 13" xfId="5365"/>
    <cellStyle name="20% - Акцент2 14" xfId="5972"/>
    <cellStyle name="20% — акцент2 14" xfId="5971"/>
    <cellStyle name="20% - Акцент2 15" xfId="6576"/>
    <cellStyle name="20% — акцент2 15" xfId="6575"/>
    <cellStyle name="20% - Акцент2 16" xfId="7179"/>
    <cellStyle name="20% — акцент2 16" xfId="7178"/>
    <cellStyle name="20% - Акцент2 17" xfId="7782"/>
    <cellStyle name="20% — акцент2 17" xfId="7781"/>
    <cellStyle name="20% - Акцент2 18" xfId="8376"/>
    <cellStyle name="20% — акцент2 18" xfId="8375"/>
    <cellStyle name="20% - Акцент2 19" xfId="8697"/>
    <cellStyle name="20% - Акцент2 2" xfId="25"/>
    <cellStyle name="20% — акцент2 2" xfId="26"/>
    <cellStyle name="20% - Акцент2 2 10" xfId="5364"/>
    <cellStyle name="20% — акцент2 2 10" xfId="5363"/>
    <cellStyle name="20% - Акцент2 2 11" xfId="5970"/>
    <cellStyle name="20% — акцент2 2 11" xfId="5969"/>
    <cellStyle name="20% - Акцент2 2 12" xfId="6574"/>
    <cellStyle name="20% — акцент2 2 12" xfId="6573"/>
    <cellStyle name="20% - Акцент2 2 13" xfId="7177"/>
    <cellStyle name="20% — акцент2 2 13" xfId="7176"/>
    <cellStyle name="20% - Акцент2 2 14" xfId="7780"/>
    <cellStyle name="20% — акцент2 2 14" xfId="7779"/>
    <cellStyle name="20% - Акцент2 2 15" xfId="8374"/>
    <cellStyle name="20% — акцент2 2 15" xfId="8373"/>
    <cellStyle name="20% - Акцент2 2 2" xfId="27"/>
    <cellStyle name="20% — акцент2 2 2" xfId="28"/>
    <cellStyle name="20% - Акцент2 2 2 10" xfId="5968"/>
    <cellStyle name="20% — акцент2 2 2 10" xfId="5967"/>
    <cellStyle name="20% - Акцент2 2 2 11" xfId="6572"/>
    <cellStyle name="20% — акцент2 2 2 11" xfId="6571"/>
    <cellStyle name="20% - Акцент2 2 2 12" xfId="7175"/>
    <cellStyle name="20% — акцент2 2 2 12" xfId="7174"/>
    <cellStyle name="20% - Акцент2 2 2 13" xfId="7778"/>
    <cellStyle name="20% — акцент2 2 2 13" xfId="7777"/>
    <cellStyle name="20% - Акцент2 2 2 14" xfId="8372"/>
    <cellStyle name="20% — акцент2 2 2 14" xfId="8371"/>
    <cellStyle name="20% - Акцент2 2 2 2" xfId="565"/>
    <cellStyle name="20% — акцент2 2 2 2" xfId="566"/>
    <cellStyle name="20% - Акцент2 2 2 3" xfId="1448"/>
    <cellStyle name="20% — акцент2 2 2 3" xfId="1449"/>
    <cellStyle name="20% - Акцент2 2 2 4" xfId="2349"/>
    <cellStyle name="20% — акцент2 2 2 4" xfId="2348"/>
    <cellStyle name="20% - Акцент2 2 2 5" xfId="2950"/>
    <cellStyle name="20% — акцент2 2 2 5" xfId="2949"/>
    <cellStyle name="20% - Акцент2 2 2 6" xfId="3555"/>
    <cellStyle name="20% — акцент2 2 2 6" xfId="3554"/>
    <cellStyle name="20% - Акцент2 2 2 7" xfId="4158"/>
    <cellStyle name="20% — акцент2 2 2 7" xfId="4157"/>
    <cellStyle name="20% - Акцент2 2 2 8" xfId="4761"/>
    <cellStyle name="20% — акцент2 2 2 8" xfId="4760"/>
    <cellStyle name="20% - Акцент2 2 2 9" xfId="5362"/>
    <cellStyle name="20% — акцент2 2 2 9" xfId="5361"/>
    <cellStyle name="20% - Акцент2 2 2_1" xfId="8670"/>
    <cellStyle name="20% — акцент2 2 2_1" xfId="8670"/>
    <cellStyle name="20% - Акцент2 2 2_1 10" xfId="5360"/>
    <cellStyle name="20% — акцент2 2 2_1 10" xfId="5359"/>
    <cellStyle name="20% - Акцент2 2 2_1 11" xfId="5966"/>
    <cellStyle name="20% — акцент2 2 2_1 11" xfId="5965"/>
    <cellStyle name="20% - Акцент2 2 2_1 12" xfId="6570"/>
    <cellStyle name="20% — акцент2 2 2_1 12" xfId="6569"/>
    <cellStyle name="20% - Акцент2 2 2_1 13" xfId="7173"/>
    <cellStyle name="20% — акцент2 2 2_1 13" xfId="7172"/>
    <cellStyle name="20% - Акцент2 2 2_1 14" xfId="7776"/>
    <cellStyle name="20% — акцент2 2 2_1 14" xfId="7775"/>
    <cellStyle name="20% - Акцент2 2 2_1 15" xfId="8370"/>
    <cellStyle name="20% — акцент2 2 2_1 15" xfId="8369"/>
    <cellStyle name="20% - Акцент2 2 2_1 2" xfId="8671"/>
    <cellStyle name="20% — акцент2 2 2_1 2" xfId="8671"/>
    <cellStyle name="20% - Акцент2 2 2_1 2 10" xfId="5964"/>
    <cellStyle name="20% — акцент2 2 2_1 2 10" xfId="5963"/>
    <cellStyle name="20% - Акцент2 2 2_1 2 11" xfId="6568"/>
    <cellStyle name="20% — акцент2 2 2_1 2 11" xfId="6567"/>
    <cellStyle name="20% - Акцент2 2 2_1 2 12" xfId="7171"/>
    <cellStyle name="20% — акцент2 2 2_1 2 12" xfId="7170"/>
    <cellStyle name="20% - Акцент2 2 2_1 2 13" xfId="7774"/>
    <cellStyle name="20% — акцент2 2 2_1 2 13" xfId="7773"/>
    <cellStyle name="20% - Акцент2 2 2_1 2 14" xfId="8368"/>
    <cellStyle name="20% — акцент2 2 2_1 2 14" xfId="8367"/>
    <cellStyle name="20% - Акцент2 2 2_1 2 2" xfId="569"/>
    <cellStyle name="20% — акцент2 2 2_1 2 2" xfId="570"/>
    <cellStyle name="20% - Акцент2 2 2_1 2 3" xfId="1452"/>
    <cellStyle name="20% — акцент2 2 2_1 2 3" xfId="1453"/>
    <cellStyle name="20% - Акцент2 2 2_1 2 4" xfId="2345"/>
    <cellStyle name="20% — акцент2 2 2_1 2 4" xfId="2344"/>
    <cellStyle name="20% - Акцент2 2 2_1 2 5" xfId="2946"/>
    <cellStyle name="20% — акцент2 2 2_1 2 5" xfId="2945"/>
    <cellStyle name="20% - Акцент2 2 2_1 2 6" xfId="3551"/>
    <cellStyle name="20% — акцент2 2 2_1 2 6" xfId="3550"/>
    <cellStyle name="20% - Акцент2 2 2_1 2 7" xfId="4154"/>
    <cellStyle name="20% — акцент2 2 2_1 2 7" xfId="4153"/>
    <cellStyle name="20% - Акцент2 2 2_1 2 8" xfId="4757"/>
    <cellStyle name="20% — акцент2 2 2_1 2 8" xfId="4756"/>
    <cellStyle name="20% - Акцент2 2 2_1 2 9" xfId="5358"/>
    <cellStyle name="20% — акцент2 2 2_1 2 9" xfId="5357"/>
    <cellStyle name="20% - Акцент2 2 2_1 3" xfId="567"/>
    <cellStyle name="20% — акцент2 2 2_1 3" xfId="568"/>
    <cellStyle name="20% - Акцент2 2 2_1 4" xfId="1450"/>
    <cellStyle name="20% — акцент2 2 2_1 4" xfId="1451"/>
    <cellStyle name="20% - Акцент2 2 2_1 5" xfId="2347"/>
    <cellStyle name="20% — акцент2 2 2_1 5" xfId="2346"/>
    <cellStyle name="20% - Акцент2 2 2_1 6" xfId="2948"/>
    <cellStyle name="20% — акцент2 2 2_1 6" xfId="2947"/>
    <cellStyle name="20% - Акцент2 2 2_1 7" xfId="3553"/>
    <cellStyle name="20% — акцент2 2 2_1 7" xfId="3552"/>
    <cellStyle name="20% - Акцент2 2 2_1 8" xfId="4156"/>
    <cellStyle name="20% — акцент2 2 2_1 8" xfId="4155"/>
    <cellStyle name="20% - Акцент2 2 2_1 9" xfId="4759"/>
    <cellStyle name="20% — акцент2 2 2_1 9" xfId="4758"/>
    <cellStyle name="20% - Акцент2 2 3" xfId="563"/>
    <cellStyle name="20% — акцент2 2 3" xfId="564"/>
    <cellStyle name="20% - Акцент2 2 4" xfId="1446"/>
    <cellStyle name="20% — акцент2 2 4" xfId="1447"/>
    <cellStyle name="20% - Акцент2 2 5" xfId="2351"/>
    <cellStyle name="20% — акцент2 2 5" xfId="2350"/>
    <cellStyle name="20% - Акцент2 2 6" xfId="2952"/>
    <cellStyle name="20% — акцент2 2 6" xfId="2951"/>
    <cellStyle name="20% - Акцент2 2 7" xfId="3557"/>
    <cellStyle name="20% — акцент2 2 7" xfId="3556"/>
    <cellStyle name="20% - Акцент2 2 8" xfId="4160"/>
    <cellStyle name="20% — акцент2 2 8" xfId="4159"/>
    <cellStyle name="20% - Акцент2 2 9" xfId="4763"/>
    <cellStyle name="20% — акцент2 2 9" xfId="4762"/>
    <cellStyle name="20% - Акцент2 2_1" xfId="8644"/>
    <cellStyle name="20% — акцент2 2_1" xfId="8644"/>
    <cellStyle name="20% - Акцент2 2_1 10" xfId="5356"/>
    <cellStyle name="20% — акцент2 2_1 10" xfId="5355"/>
    <cellStyle name="20% - Акцент2 2_1 11" xfId="5962"/>
    <cellStyle name="20% — акцент2 2_1 11" xfId="5961"/>
    <cellStyle name="20% - Акцент2 2_1 12" xfId="6566"/>
    <cellStyle name="20% — акцент2 2_1 12" xfId="6565"/>
    <cellStyle name="20% - Акцент2 2_1 13" xfId="7169"/>
    <cellStyle name="20% — акцент2 2_1 13" xfId="7168"/>
    <cellStyle name="20% - Акцент2 2_1 14" xfId="7772"/>
    <cellStyle name="20% — акцент2 2_1 14" xfId="7771"/>
    <cellStyle name="20% - Акцент2 2_1 15" xfId="8366"/>
    <cellStyle name="20% — акцент2 2_1 15" xfId="8365"/>
    <cellStyle name="20% - Акцент2 2_1 2" xfId="8643"/>
    <cellStyle name="20% — акцент2 2_1 2" xfId="8643"/>
    <cellStyle name="20% - Акцент2 2_1 2 10" xfId="5960"/>
    <cellStyle name="20% — акцент2 2_1 2 10" xfId="5959"/>
    <cellStyle name="20% - Акцент2 2_1 2 11" xfId="6564"/>
    <cellStyle name="20% — акцент2 2_1 2 11" xfId="6563"/>
    <cellStyle name="20% - Акцент2 2_1 2 12" xfId="7167"/>
    <cellStyle name="20% — акцент2 2_1 2 12" xfId="7166"/>
    <cellStyle name="20% - Акцент2 2_1 2 13" xfId="7770"/>
    <cellStyle name="20% — акцент2 2_1 2 13" xfId="7769"/>
    <cellStyle name="20% - Акцент2 2_1 2 14" xfId="8364"/>
    <cellStyle name="20% — акцент2 2_1 2 14" xfId="8363"/>
    <cellStyle name="20% - Акцент2 2_1 2 2" xfId="573"/>
    <cellStyle name="20% — акцент2 2_1 2 2" xfId="574"/>
    <cellStyle name="20% - Акцент2 2_1 2 3" xfId="1456"/>
    <cellStyle name="20% — акцент2 2_1 2 3" xfId="1457"/>
    <cellStyle name="20% - Акцент2 2_1 2 4" xfId="2341"/>
    <cellStyle name="20% — акцент2 2_1 2 4" xfId="2340"/>
    <cellStyle name="20% - Акцент2 2_1 2 5" xfId="2942"/>
    <cellStyle name="20% — акцент2 2_1 2 5" xfId="2941"/>
    <cellStyle name="20% - Акцент2 2_1 2 6" xfId="3547"/>
    <cellStyle name="20% — акцент2 2_1 2 6" xfId="3546"/>
    <cellStyle name="20% - Акцент2 2_1 2 7" xfId="4150"/>
    <cellStyle name="20% — акцент2 2_1 2 7" xfId="4149"/>
    <cellStyle name="20% - Акцент2 2_1 2 8" xfId="4753"/>
    <cellStyle name="20% — акцент2 2_1 2 8" xfId="4752"/>
    <cellStyle name="20% - Акцент2 2_1 2 9" xfId="5354"/>
    <cellStyle name="20% — акцент2 2_1 2 9" xfId="5353"/>
    <cellStyle name="20% - Акцент2 2_1 3" xfId="571"/>
    <cellStyle name="20% — акцент2 2_1 3" xfId="572"/>
    <cellStyle name="20% - Акцент2 2_1 4" xfId="1454"/>
    <cellStyle name="20% — акцент2 2_1 4" xfId="1455"/>
    <cellStyle name="20% - Акцент2 2_1 5" xfId="2343"/>
    <cellStyle name="20% — акцент2 2_1 5" xfId="2342"/>
    <cellStyle name="20% - Акцент2 2_1 6" xfId="2944"/>
    <cellStyle name="20% — акцент2 2_1 6" xfId="2943"/>
    <cellStyle name="20% - Акцент2 2_1 7" xfId="3549"/>
    <cellStyle name="20% — акцент2 2_1 7" xfId="3548"/>
    <cellStyle name="20% - Акцент2 2_1 8" xfId="4152"/>
    <cellStyle name="20% — акцент2 2_1 8" xfId="4151"/>
    <cellStyle name="20% - Акцент2 2_1 9" xfId="4755"/>
    <cellStyle name="20% — акцент2 2_1 9" xfId="4754"/>
    <cellStyle name="20% - Акцент2 3" xfId="29"/>
    <cellStyle name="20% — акцент2 3" xfId="30"/>
    <cellStyle name="20% - Акцент2 3 10" xfId="5352"/>
    <cellStyle name="20% — акцент2 3 10" xfId="5351"/>
    <cellStyle name="20% - Акцент2 3 11" xfId="5958"/>
    <cellStyle name="20% — акцент2 3 11" xfId="5957"/>
    <cellStyle name="20% - Акцент2 3 12" xfId="6562"/>
    <cellStyle name="20% — акцент2 3 12" xfId="6561"/>
    <cellStyle name="20% - Акцент2 3 13" xfId="7165"/>
    <cellStyle name="20% — акцент2 3 13" xfId="7164"/>
    <cellStyle name="20% - Акцент2 3 14" xfId="7768"/>
    <cellStyle name="20% — акцент2 3 14" xfId="7767"/>
    <cellStyle name="20% - Акцент2 3 15" xfId="8362"/>
    <cellStyle name="20% — акцент2 3 15" xfId="8361"/>
    <cellStyle name="20% - Акцент2 3 2" xfId="31"/>
    <cellStyle name="20% — акцент2 3 2" xfId="32"/>
    <cellStyle name="20% - Акцент2 3 2 10" xfId="5956"/>
    <cellStyle name="20% — акцент2 3 2 10" xfId="5955"/>
    <cellStyle name="20% - Акцент2 3 2 11" xfId="6560"/>
    <cellStyle name="20% — акцент2 3 2 11" xfId="6559"/>
    <cellStyle name="20% - Акцент2 3 2 12" xfId="7163"/>
    <cellStyle name="20% — акцент2 3 2 12" xfId="7162"/>
    <cellStyle name="20% - Акцент2 3 2 13" xfId="7766"/>
    <cellStyle name="20% — акцент2 3 2 13" xfId="7765"/>
    <cellStyle name="20% - Акцент2 3 2 14" xfId="8360"/>
    <cellStyle name="20% — акцент2 3 2 14" xfId="8359"/>
    <cellStyle name="20% - Акцент2 3 2 2" xfId="577"/>
    <cellStyle name="20% — акцент2 3 2 2" xfId="578"/>
    <cellStyle name="20% - Акцент2 3 2 3" xfId="1460"/>
    <cellStyle name="20% — акцент2 3 2 3" xfId="1461"/>
    <cellStyle name="20% - Акцент2 3 2 4" xfId="2337"/>
    <cellStyle name="20% — акцент2 3 2 4" xfId="2336"/>
    <cellStyle name="20% - Акцент2 3 2 5" xfId="2938"/>
    <cellStyle name="20% — акцент2 3 2 5" xfId="2937"/>
    <cellStyle name="20% - Акцент2 3 2 6" xfId="3543"/>
    <cellStyle name="20% — акцент2 3 2 6" xfId="3542"/>
    <cellStyle name="20% - Акцент2 3 2 7" xfId="4146"/>
    <cellStyle name="20% — акцент2 3 2 7" xfId="4145"/>
    <cellStyle name="20% - Акцент2 3 2 8" xfId="4749"/>
    <cellStyle name="20% — акцент2 3 2 8" xfId="4748"/>
    <cellStyle name="20% - Акцент2 3 2 9" xfId="5350"/>
    <cellStyle name="20% — акцент2 3 2 9" xfId="5349"/>
    <cellStyle name="20% - Акцент2 3 2_1" xfId="8670"/>
    <cellStyle name="20% — акцент2 3 2_1" xfId="8670"/>
    <cellStyle name="20% - Акцент2 3 2_1 10" xfId="5348"/>
    <cellStyle name="20% — акцент2 3 2_1 10" xfId="5347"/>
    <cellStyle name="20% - Акцент2 3 2_1 11" xfId="5954"/>
    <cellStyle name="20% — акцент2 3 2_1 11" xfId="5953"/>
    <cellStyle name="20% - Акцент2 3 2_1 12" xfId="6558"/>
    <cellStyle name="20% — акцент2 3 2_1 12" xfId="6557"/>
    <cellStyle name="20% - Акцент2 3 2_1 13" xfId="7161"/>
    <cellStyle name="20% — акцент2 3 2_1 13" xfId="7160"/>
    <cellStyle name="20% - Акцент2 3 2_1 14" xfId="7764"/>
    <cellStyle name="20% — акцент2 3 2_1 14" xfId="7763"/>
    <cellStyle name="20% - Акцент2 3 2_1 15" xfId="8358"/>
    <cellStyle name="20% — акцент2 3 2_1 15" xfId="8357"/>
    <cellStyle name="20% - Акцент2 3 2_1 2" xfId="8671"/>
    <cellStyle name="20% — акцент2 3 2_1 2" xfId="8671"/>
    <cellStyle name="20% - Акцент2 3 2_1 2 10" xfId="5952"/>
    <cellStyle name="20% — акцент2 3 2_1 2 10" xfId="5951"/>
    <cellStyle name="20% - Акцент2 3 2_1 2 11" xfId="6556"/>
    <cellStyle name="20% — акцент2 3 2_1 2 11" xfId="6555"/>
    <cellStyle name="20% - Акцент2 3 2_1 2 12" xfId="7159"/>
    <cellStyle name="20% — акцент2 3 2_1 2 12" xfId="7158"/>
    <cellStyle name="20% - Акцент2 3 2_1 2 13" xfId="7762"/>
    <cellStyle name="20% — акцент2 3 2_1 2 13" xfId="7761"/>
    <cellStyle name="20% - Акцент2 3 2_1 2 14" xfId="8356"/>
    <cellStyle name="20% — акцент2 3 2_1 2 14" xfId="8355"/>
    <cellStyle name="20% - Акцент2 3 2_1 2 2" xfId="581"/>
    <cellStyle name="20% — акцент2 3 2_1 2 2" xfId="582"/>
    <cellStyle name="20% - Акцент2 3 2_1 2 3" xfId="1464"/>
    <cellStyle name="20% — акцент2 3 2_1 2 3" xfId="1465"/>
    <cellStyle name="20% - Акцент2 3 2_1 2 4" xfId="2333"/>
    <cellStyle name="20% — акцент2 3 2_1 2 4" xfId="2332"/>
    <cellStyle name="20% - Акцент2 3 2_1 2 5" xfId="2934"/>
    <cellStyle name="20% — акцент2 3 2_1 2 5" xfId="2933"/>
    <cellStyle name="20% - Акцент2 3 2_1 2 6" xfId="3539"/>
    <cellStyle name="20% — акцент2 3 2_1 2 6" xfId="3538"/>
    <cellStyle name="20% - Акцент2 3 2_1 2 7" xfId="4142"/>
    <cellStyle name="20% — акцент2 3 2_1 2 7" xfId="4141"/>
    <cellStyle name="20% - Акцент2 3 2_1 2 8" xfId="4745"/>
    <cellStyle name="20% — акцент2 3 2_1 2 8" xfId="4744"/>
    <cellStyle name="20% - Акцент2 3 2_1 2 9" xfId="5346"/>
    <cellStyle name="20% — акцент2 3 2_1 2 9" xfId="5345"/>
    <cellStyle name="20% - Акцент2 3 2_1 3" xfId="579"/>
    <cellStyle name="20% — акцент2 3 2_1 3" xfId="580"/>
    <cellStyle name="20% - Акцент2 3 2_1 4" xfId="1462"/>
    <cellStyle name="20% — акцент2 3 2_1 4" xfId="1463"/>
    <cellStyle name="20% - Акцент2 3 2_1 5" xfId="2335"/>
    <cellStyle name="20% — акцент2 3 2_1 5" xfId="2334"/>
    <cellStyle name="20% - Акцент2 3 2_1 6" xfId="2936"/>
    <cellStyle name="20% — акцент2 3 2_1 6" xfId="2935"/>
    <cellStyle name="20% - Акцент2 3 2_1 7" xfId="3541"/>
    <cellStyle name="20% — акцент2 3 2_1 7" xfId="3540"/>
    <cellStyle name="20% - Акцент2 3 2_1 8" xfId="4144"/>
    <cellStyle name="20% — акцент2 3 2_1 8" xfId="4143"/>
    <cellStyle name="20% - Акцент2 3 2_1 9" xfId="4747"/>
    <cellStyle name="20% — акцент2 3 2_1 9" xfId="4746"/>
    <cellStyle name="20% - Акцент2 3 3" xfId="575"/>
    <cellStyle name="20% — акцент2 3 3" xfId="576"/>
    <cellStyle name="20% - Акцент2 3 4" xfId="1458"/>
    <cellStyle name="20% — акцент2 3 4" xfId="1459"/>
    <cellStyle name="20% - Акцент2 3 5" xfId="2339"/>
    <cellStyle name="20% — акцент2 3 5" xfId="2338"/>
    <cellStyle name="20% - Акцент2 3 6" xfId="2940"/>
    <cellStyle name="20% — акцент2 3 6" xfId="2939"/>
    <cellStyle name="20% - Акцент2 3 7" xfId="3545"/>
    <cellStyle name="20% — акцент2 3 7" xfId="3544"/>
    <cellStyle name="20% - Акцент2 3 8" xfId="4148"/>
    <cellStyle name="20% — акцент2 3 8" xfId="4147"/>
    <cellStyle name="20% - Акцент2 3 9" xfId="4751"/>
    <cellStyle name="20% — акцент2 3 9" xfId="4750"/>
    <cellStyle name="20% - Акцент2 3_1" xfId="8644"/>
    <cellStyle name="20% — акцент2 3_1" xfId="8644"/>
    <cellStyle name="20% - Акцент2 3_1 10" xfId="5344"/>
    <cellStyle name="20% — акцент2 3_1 10" xfId="5343"/>
    <cellStyle name="20% - Акцент2 3_1 11" xfId="5950"/>
    <cellStyle name="20% — акцент2 3_1 11" xfId="5949"/>
    <cellStyle name="20% - Акцент2 3_1 12" xfId="6554"/>
    <cellStyle name="20% — акцент2 3_1 12" xfId="6553"/>
    <cellStyle name="20% - Акцент2 3_1 13" xfId="7157"/>
    <cellStyle name="20% — акцент2 3_1 13" xfId="7156"/>
    <cellStyle name="20% - Акцент2 3_1 14" xfId="7760"/>
    <cellStyle name="20% — акцент2 3_1 14" xfId="7759"/>
    <cellStyle name="20% - Акцент2 3_1 15" xfId="8354"/>
    <cellStyle name="20% — акцент2 3_1 15" xfId="8353"/>
    <cellStyle name="20% - Акцент2 3_1 2" xfId="8643"/>
    <cellStyle name="20% — акцент2 3_1 2" xfId="8643"/>
    <cellStyle name="20% - Акцент2 3_1 2 10" xfId="5948"/>
    <cellStyle name="20% — акцент2 3_1 2 10" xfId="5947"/>
    <cellStyle name="20% - Акцент2 3_1 2 11" xfId="6552"/>
    <cellStyle name="20% — акцент2 3_1 2 11" xfId="6551"/>
    <cellStyle name="20% - Акцент2 3_1 2 12" xfId="7155"/>
    <cellStyle name="20% — акцент2 3_1 2 12" xfId="7154"/>
    <cellStyle name="20% - Акцент2 3_1 2 13" xfId="7758"/>
    <cellStyle name="20% — акцент2 3_1 2 13" xfId="7757"/>
    <cellStyle name="20% - Акцент2 3_1 2 14" xfId="8352"/>
    <cellStyle name="20% — акцент2 3_1 2 14" xfId="8351"/>
    <cellStyle name="20% - Акцент2 3_1 2 2" xfId="585"/>
    <cellStyle name="20% — акцент2 3_1 2 2" xfId="586"/>
    <cellStyle name="20% - Акцент2 3_1 2 3" xfId="1468"/>
    <cellStyle name="20% — акцент2 3_1 2 3" xfId="1469"/>
    <cellStyle name="20% - Акцент2 3_1 2 4" xfId="2329"/>
    <cellStyle name="20% — акцент2 3_1 2 4" xfId="2328"/>
    <cellStyle name="20% - Акцент2 3_1 2 5" xfId="2930"/>
    <cellStyle name="20% — акцент2 3_1 2 5" xfId="2929"/>
    <cellStyle name="20% - Акцент2 3_1 2 6" xfId="3535"/>
    <cellStyle name="20% — акцент2 3_1 2 6" xfId="3534"/>
    <cellStyle name="20% - Акцент2 3_1 2 7" xfId="4138"/>
    <cellStyle name="20% — акцент2 3_1 2 7" xfId="4137"/>
    <cellStyle name="20% - Акцент2 3_1 2 8" xfId="4741"/>
    <cellStyle name="20% — акцент2 3_1 2 8" xfId="4740"/>
    <cellStyle name="20% - Акцент2 3_1 2 9" xfId="5342"/>
    <cellStyle name="20% — акцент2 3_1 2 9" xfId="5341"/>
    <cellStyle name="20% - Акцент2 3_1 3" xfId="583"/>
    <cellStyle name="20% — акцент2 3_1 3" xfId="584"/>
    <cellStyle name="20% - Акцент2 3_1 4" xfId="1466"/>
    <cellStyle name="20% — акцент2 3_1 4" xfId="1467"/>
    <cellStyle name="20% - Акцент2 3_1 5" xfId="2331"/>
    <cellStyle name="20% — акцент2 3_1 5" xfId="2330"/>
    <cellStyle name="20% - Акцент2 3_1 6" xfId="2932"/>
    <cellStyle name="20% — акцент2 3_1 6" xfId="2931"/>
    <cellStyle name="20% - Акцент2 3_1 7" xfId="3537"/>
    <cellStyle name="20% — акцент2 3_1 7" xfId="3536"/>
    <cellStyle name="20% - Акцент2 3_1 8" xfId="4140"/>
    <cellStyle name="20% — акцент2 3_1 8" xfId="4139"/>
    <cellStyle name="20% - Акцент2 3_1 9" xfId="4743"/>
    <cellStyle name="20% — акцент2 3_1 9" xfId="4742"/>
    <cellStyle name="20% - Акцент2 4" xfId="33"/>
    <cellStyle name="20% — акцент2 4" xfId="34"/>
    <cellStyle name="20% - Акцент2 4 10" xfId="5340"/>
    <cellStyle name="20% — акцент2 4 10" xfId="5945"/>
    <cellStyle name="20% - Акцент2 4 11" xfId="5946"/>
    <cellStyle name="20% — акцент2 4 11" xfId="6549"/>
    <cellStyle name="20% - Акцент2 4 12" xfId="6550"/>
    <cellStyle name="20% — акцент2 4 12" xfId="7152"/>
    <cellStyle name="20% - Акцент2 4 13" xfId="7153"/>
    <cellStyle name="20% — акцент2 4 13" xfId="7755"/>
    <cellStyle name="20% - Акцент2 4 14" xfId="7756"/>
    <cellStyle name="20% — акцент2 4 14" xfId="8349"/>
    <cellStyle name="20% - Акцент2 4 15" xfId="8350"/>
    <cellStyle name="20% - Акцент2 4 2" xfId="35"/>
    <cellStyle name="20% — акцент2 4 2" xfId="588"/>
    <cellStyle name="20% - Акцент2 4 2 10" xfId="5944"/>
    <cellStyle name="20% - Акцент2 4 2 11" xfId="6548"/>
    <cellStyle name="20% - Акцент2 4 2 12" xfId="7151"/>
    <cellStyle name="20% - Акцент2 4 2 13" xfId="7754"/>
    <cellStyle name="20% - Акцент2 4 2 14" xfId="8348"/>
    <cellStyle name="20% - Акцент2 4 2 2" xfId="589"/>
    <cellStyle name="20% - Акцент2 4 2 3" xfId="1472"/>
    <cellStyle name="20% - Акцент2 4 2 4" xfId="2325"/>
    <cellStyle name="20% - Акцент2 4 2 5" xfId="2926"/>
    <cellStyle name="20% - Акцент2 4 2 6" xfId="3531"/>
    <cellStyle name="20% - Акцент2 4 2 7" xfId="4134"/>
    <cellStyle name="20% - Акцент2 4 2 8" xfId="4737"/>
    <cellStyle name="20% - Акцент2 4 2 9" xfId="5338"/>
    <cellStyle name="20% - Акцент2 4 3" xfId="587"/>
    <cellStyle name="20% — акцент2 4 3" xfId="1471"/>
    <cellStyle name="20% - Акцент2 4 4" xfId="1470"/>
    <cellStyle name="20% — акцент2 4 4" xfId="2326"/>
    <cellStyle name="20% - Акцент2 4 5" xfId="2327"/>
    <cellStyle name="20% — акцент2 4 5" xfId="2927"/>
    <cellStyle name="20% - Акцент2 4 6" xfId="2928"/>
    <cellStyle name="20% — акцент2 4 6" xfId="3532"/>
    <cellStyle name="20% - Акцент2 4 7" xfId="3533"/>
    <cellStyle name="20% — акцент2 4 7" xfId="4135"/>
    <cellStyle name="20% - Акцент2 4 8" xfId="4136"/>
    <cellStyle name="20% — акцент2 4 8" xfId="4738"/>
    <cellStyle name="20% - Акцент2 4 9" xfId="4739"/>
    <cellStyle name="20% — акцент2 4 9" xfId="5339"/>
    <cellStyle name="20% - Акцент2 4_1" xfId="8644"/>
    <cellStyle name="20% — акцент2 4_1" xfId="8670"/>
    <cellStyle name="20% - Акцент2 4_1 10" xfId="5337"/>
    <cellStyle name="20% — акцент2 4_1 10" xfId="5336"/>
    <cellStyle name="20% - Акцент2 4_1 11" xfId="5943"/>
    <cellStyle name="20% — акцент2 4_1 11" xfId="5942"/>
    <cellStyle name="20% - Акцент2 4_1 12" xfId="6547"/>
    <cellStyle name="20% — акцент2 4_1 12" xfId="6546"/>
    <cellStyle name="20% - Акцент2 4_1 13" xfId="7150"/>
    <cellStyle name="20% — акцент2 4_1 13" xfId="7149"/>
    <cellStyle name="20% - Акцент2 4_1 14" xfId="7753"/>
    <cellStyle name="20% — акцент2 4_1 14" xfId="7752"/>
    <cellStyle name="20% - Акцент2 4_1 15" xfId="8347"/>
    <cellStyle name="20% — акцент2 4_1 15" xfId="8346"/>
    <cellStyle name="20% - Акцент2 4_1 2" xfId="8643"/>
    <cellStyle name="20% — акцент2 4_1 2" xfId="8671"/>
    <cellStyle name="20% - Акцент2 4_1 2 10" xfId="5941"/>
    <cellStyle name="20% — акцент2 4_1 2 10" xfId="5940"/>
    <cellStyle name="20% - Акцент2 4_1 2 11" xfId="6545"/>
    <cellStyle name="20% — акцент2 4_1 2 11" xfId="6544"/>
    <cellStyle name="20% - Акцент2 4_1 2 12" xfId="7148"/>
    <cellStyle name="20% — акцент2 4_1 2 12" xfId="7147"/>
    <cellStyle name="20% - Акцент2 4_1 2 13" xfId="7751"/>
    <cellStyle name="20% — акцент2 4_1 2 13" xfId="7750"/>
    <cellStyle name="20% - Акцент2 4_1 2 14" xfId="8345"/>
    <cellStyle name="20% — акцент2 4_1 2 14" xfId="8344"/>
    <cellStyle name="20% - Акцент2 4_1 2 2" xfId="592"/>
    <cellStyle name="20% — акцент2 4_1 2 2" xfId="593"/>
    <cellStyle name="20% - Акцент2 4_1 2 3" xfId="1475"/>
    <cellStyle name="20% — акцент2 4_1 2 3" xfId="1476"/>
    <cellStyle name="20% - Акцент2 4_1 2 4" xfId="2322"/>
    <cellStyle name="20% — акцент2 4_1 2 4" xfId="2321"/>
    <cellStyle name="20% - Акцент2 4_1 2 5" xfId="2923"/>
    <cellStyle name="20% — акцент2 4_1 2 5" xfId="2922"/>
    <cellStyle name="20% - Акцент2 4_1 2 6" xfId="3528"/>
    <cellStyle name="20% — акцент2 4_1 2 6" xfId="3527"/>
    <cellStyle name="20% - Акцент2 4_1 2 7" xfId="4131"/>
    <cellStyle name="20% — акцент2 4_1 2 7" xfId="4130"/>
    <cellStyle name="20% - Акцент2 4_1 2 8" xfId="4734"/>
    <cellStyle name="20% — акцент2 4_1 2 8" xfId="4733"/>
    <cellStyle name="20% - Акцент2 4_1 2 9" xfId="5335"/>
    <cellStyle name="20% — акцент2 4_1 2 9" xfId="5334"/>
    <cellStyle name="20% - Акцент2 4_1 3" xfId="590"/>
    <cellStyle name="20% — акцент2 4_1 3" xfId="591"/>
    <cellStyle name="20% - Акцент2 4_1 4" xfId="1473"/>
    <cellStyle name="20% — акцент2 4_1 4" xfId="1474"/>
    <cellStyle name="20% - Акцент2 4_1 5" xfId="2324"/>
    <cellStyle name="20% — акцент2 4_1 5" xfId="2323"/>
    <cellStyle name="20% - Акцент2 4_1 6" xfId="2925"/>
    <cellStyle name="20% — акцент2 4_1 6" xfId="2924"/>
    <cellStyle name="20% - Акцент2 4_1 7" xfId="3530"/>
    <cellStyle name="20% — акцент2 4_1 7" xfId="3529"/>
    <cellStyle name="20% - Акцент2 4_1 8" xfId="4133"/>
    <cellStyle name="20% — акцент2 4_1 8" xfId="4132"/>
    <cellStyle name="20% - Акцент2 4_1 9" xfId="4736"/>
    <cellStyle name="20% — акцент2 4_1 9" xfId="4735"/>
    <cellStyle name="20% - Акцент2 5" xfId="36"/>
    <cellStyle name="20% — акцент2 5" xfId="511"/>
    <cellStyle name="20% - Акцент2 5 10" xfId="5939"/>
    <cellStyle name="20% — акцент2 5 10" xfId="5938"/>
    <cellStyle name="20% - Акцент2 5 11" xfId="6543"/>
    <cellStyle name="20% — акцент2 5 11" xfId="6542"/>
    <cellStyle name="20% - Акцент2 5 12" xfId="7146"/>
    <cellStyle name="20% — акцент2 5 12" xfId="7145"/>
    <cellStyle name="20% - Акцент2 5 13" xfId="7749"/>
    <cellStyle name="20% — акцент2 5 13" xfId="7748"/>
    <cellStyle name="20% - Акцент2 5 14" xfId="8343"/>
    <cellStyle name="20% — акцент2 5 14" xfId="8342"/>
    <cellStyle name="20% - Акцент2 5 2" xfId="594"/>
    <cellStyle name="20% — акцент2 5 2" xfId="595"/>
    <cellStyle name="20% - Акцент2 5 3" xfId="1477"/>
    <cellStyle name="20% — акцент2 5 3" xfId="1478"/>
    <cellStyle name="20% - Акцент2 5 4" xfId="2320"/>
    <cellStyle name="20% — акцент2 5 4" xfId="2319"/>
    <cellStyle name="20% - Акцент2 5 5" xfId="2921"/>
    <cellStyle name="20% — акцент2 5 5" xfId="2920"/>
    <cellStyle name="20% - Акцент2 5 6" xfId="3526"/>
    <cellStyle name="20% — акцент2 5 6" xfId="3525"/>
    <cellStyle name="20% - Акцент2 5 7" xfId="4129"/>
    <cellStyle name="20% — акцент2 5 7" xfId="4128"/>
    <cellStyle name="20% - Акцент2 5 8" xfId="4732"/>
    <cellStyle name="20% — акцент2 5 8" xfId="4731"/>
    <cellStyle name="20% - Акцент2 5 9" xfId="5333"/>
    <cellStyle name="20% — акцент2 5 9" xfId="5332"/>
    <cellStyle name="20% - Акцент2 6" xfId="561"/>
    <cellStyle name="20% — акцент2 6" xfId="562"/>
    <cellStyle name="20% - Акцент2 7" xfId="1444"/>
    <cellStyle name="20% — акцент2 7" xfId="1445"/>
    <cellStyle name="20% - Акцент2 8" xfId="2353"/>
    <cellStyle name="20% — акцент2 8" xfId="2352"/>
    <cellStyle name="20% - Акцент2 9" xfId="2954"/>
    <cellStyle name="20% — акцент2 9" xfId="2953"/>
    <cellStyle name="20% - Акцент2_1" xfId="8644"/>
    <cellStyle name="20% - Акцент3" xfId="37"/>
    <cellStyle name="20% — акцент3" xfId="38"/>
    <cellStyle name="20% - Акцент3 10" xfId="3523"/>
    <cellStyle name="20% — акцент3 10" xfId="3522"/>
    <cellStyle name="20% - Акцент3 11" xfId="4126"/>
    <cellStyle name="20% — акцент3 11" xfId="4125"/>
    <cellStyle name="20% - Акцент3 12" xfId="4729"/>
    <cellStyle name="20% — акцент3 12" xfId="4728"/>
    <cellStyle name="20% - Акцент3 13" xfId="5330"/>
    <cellStyle name="20% — акцент3 13" xfId="5329"/>
    <cellStyle name="20% - Акцент3 14" xfId="5936"/>
    <cellStyle name="20% — акцент3 14" xfId="5935"/>
    <cellStyle name="20% - Акцент3 15" xfId="6540"/>
    <cellStyle name="20% — акцент3 15" xfId="6539"/>
    <cellStyle name="20% - Акцент3 16" xfId="7143"/>
    <cellStyle name="20% — акцент3 16" xfId="7142"/>
    <cellStyle name="20% - Акцент3 17" xfId="7746"/>
    <cellStyle name="20% — акцент3 17" xfId="7745"/>
    <cellStyle name="20% - Акцент3 18" xfId="8341"/>
    <cellStyle name="20% — акцент3 18" xfId="8340"/>
    <cellStyle name="20% - Акцент3 19" xfId="8698"/>
    <cellStyle name="20% - Акцент3 2" xfId="39"/>
    <cellStyle name="20% — акцент3 2" xfId="40"/>
    <cellStyle name="20% - Акцент3 2 10" xfId="5328"/>
    <cellStyle name="20% — акцент3 2 10" xfId="5327"/>
    <cellStyle name="20% - Акцент3 2 11" xfId="5934"/>
    <cellStyle name="20% — акцент3 2 11" xfId="5933"/>
    <cellStyle name="20% - Акцент3 2 12" xfId="6538"/>
    <cellStyle name="20% — акцент3 2 12" xfId="6537"/>
    <cellStyle name="20% - Акцент3 2 13" xfId="7141"/>
    <cellStyle name="20% — акцент3 2 13" xfId="7140"/>
    <cellStyle name="20% - Акцент3 2 14" xfId="7744"/>
    <cellStyle name="20% — акцент3 2 14" xfId="7743"/>
    <cellStyle name="20% - Акцент3 2 15" xfId="8339"/>
    <cellStyle name="20% — акцент3 2 15" xfId="8338"/>
    <cellStyle name="20% - Акцент3 2 2" xfId="41"/>
    <cellStyle name="20% — акцент3 2 2" xfId="42"/>
    <cellStyle name="20% - Акцент3 2 2 10" xfId="5932"/>
    <cellStyle name="20% — акцент3 2 2 10" xfId="5931"/>
    <cellStyle name="20% - Акцент3 2 2 11" xfId="6536"/>
    <cellStyle name="20% — акцент3 2 2 11" xfId="6535"/>
    <cellStyle name="20% - Акцент3 2 2 12" xfId="7139"/>
    <cellStyle name="20% — акцент3 2 2 12" xfId="7138"/>
    <cellStyle name="20% - Акцент3 2 2 13" xfId="7742"/>
    <cellStyle name="20% — акцент3 2 2 13" xfId="7741"/>
    <cellStyle name="20% - Акцент3 2 2 14" xfId="8337"/>
    <cellStyle name="20% — акцент3 2 2 14" xfId="8336"/>
    <cellStyle name="20% - Акцент3 2 2 2" xfId="600"/>
    <cellStyle name="20% — акцент3 2 2 2" xfId="601"/>
    <cellStyle name="20% - Акцент3 2 2 3" xfId="1484"/>
    <cellStyle name="20% — акцент3 2 2 3" xfId="1485"/>
    <cellStyle name="20% - Акцент3 2 2 4" xfId="2313"/>
    <cellStyle name="20% — акцент3 2 2 4" xfId="2312"/>
    <cellStyle name="20% - Акцент3 2 2 5" xfId="2914"/>
    <cellStyle name="20% — акцент3 2 2 5" xfId="2913"/>
    <cellStyle name="20% - Акцент3 2 2 6" xfId="3519"/>
    <cellStyle name="20% — акцент3 2 2 6" xfId="3518"/>
    <cellStyle name="20% - Акцент3 2 2 7" xfId="4122"/>
    <cellStyle name="20% — акцент3 2 2 7" xfId="4121"/>
    <cellStyle name="20% - Акцент3 2 2 8" xfId="4725"/>
    <cellStyle name="20% — акцент3 2 2 8" xfId="4724"/>
    <cellStyle name="20% - Акцент3 2 2 9" xfId="5326"/>
    <cellStyle name="20% — акцент3 2 2 9" xfId="5325"/>
    <cellStyle name="20% - Акцент3 2 2_1" xfId="8670"/>
    <cellStyle name="20% — акцент3 2 2_1" xfId="8670"/>
    <cellStyle name="20% - Акцент3 2 2_1 10" xfId="5324"/>
    <cellStyle name="20% — акцент3 2 2_1 10" xfId="5323"/>
    <cellStyle name="20% - Акцент3 2 2_1 11" xfId="5930"/>
    <cellStyle name="20% — акцент3 2 2_1 11" xfId="5929"/>
    <cellStyle name="20% - Акцент3 2 2_1 12" xfId="6534"/>
    <cellStyle name="20% — акцент3 2 2_1 12" xfId="6533"/>
    <cellStyle name="20% - Акцент3 2 2_1 13" xfId="7137"/>
    <cellStyle name="20% — акцент3 2 2_1 13" xfId="7136"/>
    <cellStyle name="20% - Акцент3 2 2_1 14" xfId="7740"/>
    <cellStyle name="20% — акцент3 2 2_1 14" xfId="7739"/>
    <cellStyle name="20% - Акцент3 2 2_1 15" xfId="8335"/>
    <cellStyle name="20% — акцент3 2 2_1 15" xfId="8334"/>
    <cellStyle name="20% - Акцент3 2 2_1 2" xfId="8671"/>
    <cellStyle name="20% — акцент3 2 2_1 2" xfId="8671"/>
    <cellStyle name="20% - Акцент3 2 2_1 2 10" xfId="5928"/>
    <cellStyle name="20% — акцент3 2 2_1 2 10" xfId="5927"/>
    <cellStyle name="20% - Акцент3 2 2_1 2 11" xfId="6532"/>
    <cellStyle name="20% — акцент3 2 2_1 2 11" xfId="6531"/>
    <cellStyle name="20% - Акцент3 2 2_1 2 12" xfId="7135"/>
    <cellStyle name="20% — акцент3 2 2_1 2 12" xfId="7134"/>
    <cellStyle name="20% - Акцент3 2 2_1 2 13" xfId="7738"/>
    <cellStyle name="20% — акцент3 2 2_1 2 13" xfId="7737"/>
    <cellStyle name="20% - Акцент3 2 2_1 2 14" xfId="8333"/>
    <cellStyle name="20% — акцент3 2 2_1 2 14" xfId="8332"/>
    <cellStyle name="20% - Акцент3 2 2_1 2 2" xfId="604"/>
    <cellStyle name="20% — акцент3 2 2_1 2 2" xfId="605"/>
    <cellStyle name="20% - Акцент3 2 2_1 2 3" xfId="1488"/>
    <cellStyle name="20% — акцент3 2 2_1 2 3" xfId="1489"/>
    <cellStyle name="20% - Акцент3 2 2_1 2 4" xfId="2309"/>
    <cellStyle name="20% — акцент3 2 2_1 2 4" xfId="2308"/>
    <cellStyle name="20% - Акцент3 2 2_1 2 5" xfId="2910"/>
    <cellStyle name="20% — акцент3 2 2_1 2 5" xfId="2909"/>
    <cellStyle name="20% - Акцент3 2 2_1 2 6" xfId="3515"/>
    <cellStyle name="20% — акцент3 2 2_1 2 6" xfId="3514"/>
    <cellStyle name="20% - Акцент3 2 2_1 2 7" xfId="4118"/>
    <cellStyle name="20% — акцент3 2 2_1 2 7" xfId="4117"/>
    <cellStyle name="20% - Акцент3 2 2_1 2 8" xfId="4721"/>
    <cellStyle name="20% — акцент3 2 2_1 2 8" xfId="4720"/>
    <cellStyle name="20% - Акцент3 2 2_1 2 9" xfId="5322"/>
    <cellStyle name="20% — акцент3 2 2_1 2 9" xfId="5321"/>
    <cellStyle name="20% - Акцент3 2 2_1 3" xfId="602"/>
    <cellStyle name="20% — акцент3 2 2_1 3" xfId="603"/>
    <cellStyle name="20% - Акцент3 2 2_1 4" xfId="1486"/>
    <cellStyle name="20% — акцент3 2 2_1 4" xfId="1487"/>
    <cellStyle name="20% - Акцент3 2 2_1 5" xfId="2311"/>
    <cellStyle name="20% — акцент3 2 2_1 5" xfId="2310"/>
    <cellStyle name="20% - Акцент3 2 2_1 6" xfId="2912"/>
    <cellStyle name="20% — акцент3 2 2_1 6" xfId="2911"/>
    <cellStyle name="20% - Акцент3 2 2_1 7" xfId="3517"/>
    <cellStyle name="20% — акцент3 2 2_1 7" xfId="3516"/>
    <cellStyle name="20% - Акцент3 2 2_1 8" xfId="4120"/>
    <cellStyle name="20% — акцент3 2 2_1 8" xfId="4119"/>
    <cellStyle name="20% - Акцент3 2 2_1 9" xfId="4723"/>
    <cellStyle name="20% — акцент3 2 2_1 9" xfId="4722"/>
    <cellStyle name="20% - Акцент3 2 3" xfId="598"/>
    <cellStyle name="20% — акцент3 2 3" xfId="599"/>
    <cellStyle name="20% - Акцент3 2 4" xfId="1482"/>
    <cellStyle name="20% — акцент3 2 4" xfId="1483"/>
    <cellStyle name="20% - Акцент3 2 5" xfId="2315"/>
    <cellStyle name="20% — акцент3 2 5" xfId="2314"/>
    <cellStyle name="20% - Акцент3 2 6" xfId="2916"/>
    <cellStyle name="20% — акцент3 2 6" xfId="2915"/>
    <cellStyle name="20% - Акцент3 2 7" xfId="3521"/>
    <cellStyle name="20% — акцент3 2 7" xfId="3520"/>
    <cellStyle name="20% - Акцент3 2 8" xfId="4124"/>
    <cellStyle name="20% — акцент3 2 8" xfId="4123"/>
    <cellStyle name="20% - Акцент3 2 9" xfId="4727"/>
    <cellStyle name="20% — акцент3 2 9" xfId="4726"/>
    <cellStyle name="20% - Акцент3 2_1" xfId="8646"/>
    <cellStyle name="20% — акцент3 2_1" xfId="8646"/>
    <cellStyle name="20% - Акцент3 2_1 10" xfId="5320"/>
    <cellStyle name="20% — акцент3 2_1 10" xfId="5319"/>
    <cellStyle name="20% - Акцент3 2_1 11" xfId="5926"/>
    <cellStyle name="20% — акцент3 2_1 11" xfId="5925"/>
    <cellStyle name="20% - Акцент3 2_1 12" xfId="6530"/>
    <cellStyle name="20% — акцент3 2_1 12" xfId="6529"/>
    <cellStyle name="20% - Акцент3 2_1 13" xfId="7133"/>
    <cellStyle name="20% — акцент3 2_1 13" xfId="7132"/>
    <cellStyle name="20% - Акцент3 2_1 14" xfId="7736"/>
    <cellStyle name="20% — акцент3 2_1 14" xfId="7735"/>
    <cellStyle name="20% - Акцент3 2_1 15" xfId="8331"/>
    <cellStyle name="20% — акцент3 2_1 15" xfId="8330"/>
    <cellStyle name="20% - Акцент3 2_1 2" xfId="8645"/>
    <cellStyle name="20% — акцент3 2_1 2" xfId="8645"/>
    <cellStyle name="20% - Акцент3 2_1 2 10" xfId="5924"/>
    <cellStyle name="20% — акцент3 2_1 2 10" xfId="5923"/>
    <cellStyle name="20% - Акцент3 2_1 2 11" xfId="6528"/>
    <cellStyle name="20% — акцент3 2_1 2 11" xfId="6527"/>
    <cellStyle name="20% - Акцент3 2_1 2 12" xfId="7131"/>
    <cellStyle name="20% — акцент3 2_1 2 12" xfId="7130"/>
    <cellStyle name="20% - Акцент3 2_1 2 13" xfId="7734"/>
    <cellStyle name="20% — акцент3 2_1 2 13" xfId="7733"/>
    <cellStyle name="20% - Акцент3 2_1 2 14" xfId="8329"/>
    <cellStyle name="20% — акцент3 2_1 2 14" xfId="8328"/>
    <cellStyle name="20% - Акцент3 2_1 2 2" xfId="608"/>
    <cellStyle name="20% — акцент3 2_1 2 2" xfId="609"/>
    <cellStyle name="20% - Акцент3 2_1 2 3" xfId="1492"/>
    <cellStyle name="20% — акцент3 2_1 2 3" xfId="1493"/>
    <cellStyle name="20% - Акцент3 2_1 2 4" xfId="2305"/>
    <cellStyle name="20% — акцент3 2_1 2 4" xfId="2304"/>
    <cellStyle name="20% - Акцент3 2_1 2 5" xfId="2906"/>
    <cellStyle name="20% — акцент3 2_1 2 5" xfId="2905"/>
    <cellStyle name="20% - Акцент3 2_1 2 6" xfId="3511"/>
    <cellStyle name="20% — акцент3 2_1 2 6" xfId="3510"/>
    <cellStyle name="20% - Акцент3 2_1 2 7" xfId="4114"/>
    <cellStyle name="20% — акцент3 2_1 2 7" xfId="4113"/>
    <cellStyle name="20% - Акцент3 2_1 2 8" xfId="4717"/>
    <cellStyle name="20% — акцент3 2_1 2 8" xfId="4716"/>
    <cellStyle name="20% - Акцент3 2_1 2 9" xfId="5318"/>
    <cellStyle name="20% — акцент3 2_1 2 9" xfId="5317"/>
    <cellStyle name="20% - Акцент3 2_1 3" xfId="606"/>
    <cellStyle name="20% — акцент3 2_1 3" xfId="607"/>
    <cellStyle name="20% - Акцент3 2_1 4" xfId="1490"/>
    <cellStyle name="20% — акцент3 2_1 4" xfId="1491"/>
    <cellStyle name="20% - Акцент3 2_1 5" xfId="2307"/>
    <cellStyle name="20% — акцент3 2_1 5" xfId="2306"/>
    <cellStyle name="20% - Акцент3 2_1 6" xfId="2908"/>
    <cellStyle name="20% — акцент3 2_1 6" xfId="2907"/>
    <cellStyle name="20% - Акцент3 2_1 7" xfId="3513"/>
    <cellStyle name="20% — акцент3 2_1 7" xfId="3512"/>
    <cellStyle name="20% - Акцент3 2_1 8" xfId="4116"/>
    <cellStyle name="20% — акцент3 2_1 8" xfId="4115"/>
    <cellStyle name="20% - Акцент3 2_1 9" xfId="4719"/>
    <cellStyle name="20% — акцент3 2_1 9" xfId="4718"/>
    <cellStyle name="20% - Акцент3 3" xfId="43"/>
    <cellStyle name="20% — акцент3 3" xfId="44"/>
    <cellStyle name="20% - Акцент3 3 10" xfId="5316"/>
    <cellStyle name="20% — акцент3 3 10" xfId="5315"/>
    <cellStyle name="20% - Акцент3 3 11" xfId="5922"/>
    <cellStyle name="20% — акцент3 3 11" xfId="5921"/>
    <cellStyle name="20% - Акцент3 3 12" xfId="6526"/>
    <cellStyle name="20% — акцент3 3 12" xfId="6525"/>
    <cellStyle name="20% - Акцент3 3 13" xfId="7129"/>
    <cellStyle name="20% — акцент3 3 13" xfId="7128"/>
    <cellStyle name="20% - Акцент3 3 14" xfId="7732"/>
    <cellStyle name="20% — акцент3 3 14" xfId="7731"/>
    <cellStyle name="20% - Акцент3 3 15" xfId="8327"/>
    <cellStyle name="20% — акцент3 3 15" xfId="8326"/>
    <cellStyle name="20% - Акцент3 3 2" xfId="45"/>
    <cellStyle name="20% — акцент3 3 2" xfId="46"/>
    <cellStyle name="20% - Акцент3 3 2 10" xfId="5920"/>
    <cellStyle name="20% — акцент3 3 2 10" xfId="5919"/>
    <cellStyle name="20% - Акцент3 3 2 11" xfId="6524"/>
    <cellStyle name="20% — акцент3 3 2 11" xfId="6523"/>
    <cellStyle name="20% - Акцент3 3 2 12" xfId="7127"/>
    <cellStyle name="20% — акцент3 3 2 12" xfId="7126"/>
    <cellStyle name="20% - Акцент3 3 2 13" xfId="7730"/>
    <cellStyle name="20% — акцент3 3 2 13" xfId="7729"/>
    <cellStyle name="20% - Акцент3 3 2 14" xfId="8325"/>
    <cellStyle name="20% — акцент3 3 2 14" xfId="8324"/>
    <cellStyle name="20% - Акцент3 3 2 2" xfId="612"/>
    <cellStyle name="20% — акцент3 3 2 2" xfId="613"/>
    <cellStyle name="20% - Акцент3 3 2 3" xfId="1496"/>
    <cellStyle name="20% — акцент3 3 2 3" xfId="1497"/>
    <cellStyle name="20% - Акцент3 3 2 4" xfId="2301"/>
    <cellStyle name="20% — акцент3 3 2 4" xfId="2300"/>
    <cellStyle name="20% - Акцент3 3 2 5" xfId="2902"/>
    <cellStyle name="20% — акцент3 3 2 5" xfId="2901"/>
    <cellStyle name="20% - Акцент3 3 2 6" xfId="3507"/>
    <cellStyle name="20% — акцент3 3 2 6" xfId="3506"/>
    <cellStyle name="20% - Акцент3 3 2 7" xfId="4110"/>
    <cellStyle name="20% — акцент3 3 2 7" xfId="4109"/>
    <cellStyle name="20% - Акцент3 3 2 8" xfId="4713"/>
    <cellStyle name="20% — акцент3 3 2 8" xfId="4712"/>
    <cellStyle name="20% - Акцент3 3 2 9" xfId="5314"/>
    <cellStyle name="20% — акцент3 3 2 9" xfId="5313"/>
    <cellStyle name="20% - Акцент3 3 2_1" xfId="8670"/>
    <cellStyle name="20% — акцент3 3 2_1" xfId="8670"/>
    <cellStyle name="20% - Акцент3 3 2_1 10" xfId="5312"/>
    <cellStyle name="20% — акцент3 3 2_1 10" xfId="5311"/>
    <cellStyle name="20% - Акцент3 3 2_1 11" xfId="5918"/>
    <cellStyle name="20% — акцент3 3 2_1 11" xfId="5917"/>
    <cellStyle name="20% - Акцент3 3 2_1 12" xfId="6522"/>
    <cellStyle name="20% — акцент3 3 2_1 12" xfId="6521"/>
    <cellStyle name="20% - Акцент3 3 2_1 13" xfId="7125"/>
    <cellStyle name="20% — акцент3 3 2_1 13" xfId="7124"/>
    <cellStyle name="20% - Акцент3 3 2_1 14" xfId="7728"/>
    <cellStyle name="20% — акцент3 3 2_1 14" xfId="7727"/>
    <cellStyle name="20% - Акцент3 3 2_1 15" xfId="8323"/>
    <cellStyle name="20% — акцент3 3 2_1 15" xfId="8322"/>
    <cellStyle name="20% - Акцент3 3 2_1 2" xfId="8671"/>
    <cellStyle name="20% — акцент3 3 2_1 2" xfId="8671"/>
    <cellStyle name="20% - Акцент3 3 2_1 2 10" xfId="5916"/>
    <cellStyle name="20% — акцент3 3 2_1 2 10" xfId="5915"/>
    <cellStyle name="20% - Акцент3 3 2_1 2 11" xfId="6520"/>
    <cellStyle name="20% — акцент3 3 2_1 2 11" xfId="6519"/>
    <cellStyle name="20% - Акцент3 3 2_1 2 12" xfId="7123"/>
    <cellStyle name="20% — акцент3 3 2_1 2 12" xfId="7122"/>
    <cellStyle name="20% - Акцент3 3 2_1 2 13" xfId="7726"/>
    <cellStyle name="20% — акцент3 3 2_1 2 13" xfId="7725"/>
    <cellStyle name="20% - Акцент3 3 2_1 2 14" xfId="8321"/>
    <cellStyle name="20% — акцент3 3 2_1 2 14" xfId="8320"/>
    <cellStyle name="20% - Акцент3 3 2_1 2 2" xfId="616"/>
    <cellStyle name="20% — акцент3 3 2_1 2 2" xfId="617"/>
    <cellStyle name="20% - Акцент3 3 2_1 2 3" xfId="1500"/>
    <cellStyle name="20% — акцент3 3 2_1 2 3" xfId="1501"/>
    <cellStyle name="20% - Акцент3 3 2_1 2 4" xfId="2297"/>
    <cellStyle name="20% — акцент3 3 2_1 2 4" xfId="2296"/>
    <cellStyle name="20% - Акцент3 3 2_1 2 5" xfId="2898"/>
    <cellStyle name="20% — акцент3 3 2_1 2 5" xfId="2897"/>
    <cellStyle name="20% - Акцент3 3 2_1 2 6" xfId="3503"/>
    <cellStyle name="20% — акцент3 3 2_1 2 6" xfId="3502"/>
    <cellStyle name="20% - Акцент3 3 2_1 2 7" xfId="4106"/>
    <cellStyle name="20% — акцент3 3 2_1 2 7" xfId="4105"/>
    <cellStyle name="20% - Акцент3 3 2_1 2 8" xfId="4709"/>
    <cellStyle name="20% — акцент3 3 2_1 2 8" xfId="4708"/>
    <cellStyle name="20% - Акцент3 3 2_1 2 9" xfId="5310"/>
    <cellStyle name="20% — акцент3 3 2_1 2 9" xfId="5309"/>
    <cellStyle name="20% - Акцент3 3 2_1 3" xfId="614"/>
    <cellStyle name="20% — акцент3 3 2_1 3" xfId="615"/>
    <cellStyle name="20% - Акцент3 3 2_1 4" xfId="1498"/>
    <cellStyle name="20% — акцент3 3 2_1 4" xfId="1499"/>
    <cellStyle name="20% - Акцент3 3 2_1 5" xfId="2299"/>
    <cellStyle name="20% — акцент3 3 2_1 5" xfId="2298"/>
    <cellStyle name="20% - Акцент3 3 2_1 6" xfId="2900"/>
    <cellStyle name="20% — акцент3 3 2_1 6" xfId="2899"/>
    <cellStyle name="20% - Акцент3 3 2_1 7" xfId="3505"/>
    <cellStyle name="20% — акцент3 3 2_1 7" xfId="3504"/>
    <cellStyle name="20% - Акцент3 3 2_1 8" xfId="4108"/>
    <cellStyle name="20% — акцент3 3 2_1 8" xfId="4107"/>
    <cellStyle name="20% - Акцент3 3 2_1 9" xfId="4711"/>
    <cellStyle name="20% — акцент3 3 2_1 9" xfId="4710"/>
    <cellStyle name="20% - Акцент3 3 3" xfId="610"/>
    <cellStyle name="20% — акцент3 3 3" xfId="611"/>
    <cellStyle name="20% - Акцент3 3 4" xfId="1494"/>
    <cellStyle name="20% — акцент3 3 4" xfId="1495"/>
    <cellStyle name="20% - Акцент3 3 5" xfId="2303"/>
    <cellStyle name="20% — акцент3 3 5" xfId="2302"/>
    <cellStyle name="20% - Акцент3 3 6" xfId="2904"/>
    <cellStyle name="20% — акцент3 3 6" xfId="2903"/>
    <cellStyle name="20% - Акцент3 3 7" xfId="3509"/>
    <cellStyle name="20% — акцент3 3 7" xfId="3508"/>
    <cellStyle name="20% - Акцент3 3 8" xfId="4112"/>
    <cellStyle name="20% — акцент3 3 8" xfId="4111"/>
    <cellStyle name="20% - Акцент3 3 9" xfId="4715"/>
    <cellStyle name="20% — акцент3 3 9" xfId="4714"/>
    <cellStyle name="20% - Акцент3 3_1" xfId="8646"/>
    <cellStyle name="20% — акцент3 3_1" xfId="8646"/>
    <cellStyle name="20% - Акцент3 3_1 10" xfId="5308"/>
    <cellStyle name="20% — акцент3 3_1 10" xfId="5307"/>
    <cellStyle name="20% - Акцент3 3_1 11" xfId="5914"/>
    <cellStyle name="20% — акцент3 3_1 11" xfId="5913"/>
    <cellStyle name="20% - Акцент3 3_1 12" xfId="6518"/>
    <cellStyle name="20% — акцент3 3_1 12" xfId="6517"/>
    <cellStyle name="20% - Акцент3 3_1 13" xfId="7121"/>
    <cellStyle name="20% — акцент3 3_1 13" xfId="7120"/>
    <cellStyle name="20% - Акцент3 3_1 14" xfId="7724"/>
    <cellStyle name="20% — акцент3 3_1 14" xfId="7723"/>
    <cellStyle name="20% - Акцент3 3_1 15" xfId="8319"/>
    <cellStyle name="20% — акцент3 3_1 15" xfId="8318"/>
    <cellStyle name="20% - Акцент3 3_1 2" xfId="8645"/>
    <cellStyle name="20% — акцент3 3_1 2" xfId="8645"/>
    <cellStyle name="20% - Акцент3 3_1 2 10" xfId="5912"/>
    <cellStyle name="20% — акцент3 3_1 2 10" xfId="5911"/>
    <cellStyle name="20% - Акцент3 3_1 2 11" xfId="6516"/>
    <cellStyle name="20% — акцент3 3_1 2 11" xfId="6515"/>
    <cellStyle name="20% - Акцент3 3_1 2 12" xfId="7119"/>
    <cellStyle name="20% — акцент3 3_1 2 12" xfId="7118"/>
    <cellStyle name="20% - Акцент3 3_1 2 13" xfId="7722"/>
    <cellStyle name="20% — акцент3 3_1 2 13" xfId="7721"/>
    <cellStyle name="20% - Акцент3 3_1 2 14" xfId="8317"/>
    <cellStyle name="20% — акцент3 3_1 2 14" xfId="8316"/>
    <cellStyle name="20% - Акцент3 3_1 2 2" xfId="620"/>
    <cellStyle name="20% — акцент3 3_1 2 2" xfId="621"/>
    <cellStyle name="20% - Акцент3 3_1 2 3" xfId="1504"/>
    <cellStyle name="20% — акцент3 3_1 2 3" xfId="1505"/>
    <cellStyle name="20% - Акцент3 3_1 2 4" xfId="2293"/>
    <cellStyle name="20% — акцент3 3_1 2 4" xfId="2292"/>
    <cellStyle name="20% - Акцент3 3_1 2 5" xfId="2894"/>
    <cellStyle name="20% — акцент3 3_1 2 5" xfId="2893"/>
    <cellStyle name="20% - Акцент3 3_1 2 6" xfId="3499"/>
    <cellStyle name="20% — акцент3 3_1 2 6" xfId="3498"/>
    <cellStyle name="20% - Акцент3 3_1 2 7" xfId="4102"/>
    <cellStyle name="20% — акцент3 3_1 2 7" xfId="4101"/>
    <cellStyle name="20% - Акцент3 3_1 2 8" xfId="4705"/>
    <cellStyle name="20% — акцент3 3_1 2 8" xfId="4704"/>
    <cellStyle name="20% - Акцент3 3_1 2 9" xfId="5306"/>
    <cellStyle name="20% — акцент3 3_1 2 9" xfId="5305"/>
    <cellStyle name="20% - Акцент3 3_1 3" xfId="618"/>
    <cellStyle name="20% — акцент3 3_1 3" xfId="619"/>
    <cellStyle name="20% - Акцент3 3_1 4" xfId="1502"/>
    <cellStyle name="20% — акцент3 3_1 4" xfId="1503"/>
    <cellStyle name="20% - Акцент3 3_1 5" xfId="2295"/>
    <cellStyle name="20% — акцент3 3_1 5" xfId="2294"/>
    <cellStyle name="20% - Акцент3 3_1 6" xfId="2896"/>
    <cellStyle name="20% — акцент3 3_1 6" xfId="2895"/>
    <cellStyle name="20% - Акцент3 3_1 7" xfId="3501"/>
    <cellStyle name="20% — акцент3 3_1 7" xfId="3500"/>
    <cellStyle name="20% - Акцент3 3_1 8" xfId="4104"/>
    <cellStyle name="20% — акцент3 3_1 8" xfId="4103"/>
    <cellStyle name="20% - Акцент3 3_1 9" xfId="4707"/>
    <cellStyle name="20% — акцент3 3_1 9" xfId="4706"/>
    <cellStyle name="20% - Акцент3 4" xfId="47"/>
    <cellStyle name="20% — акцент3 4" xfId="48"/>
    <cellStyle name="20% - Акцент3 4 10" xfId="5304"/>
    <cellStyle name="20% — акцент3 4 10" xfId="5909"/>
    <cellStyle name="20% - Акцент3 4 11" xfId="5910"/>
    <cellStyle name="20% — акцент3 4 11" xfId="6513"/>
    <cellStyle name="20% - Акцент3 4 12" xfId="6514"/>
    <cellStyle name="20% — акцент3 4 12" xfId="7116"/>
    <cellStyle name="20% - Акцент3 4 13" xfId="7117"/>
    <cellStyle name="20% — акцент3 4 13" xfId="7719"/>
    <cellStyle name="20% - Акцент3 4 14" xfId="7720"/>
    <cellStyle name="20% — акцент3 4 14" xfId="8314"/>
    <cellStyle name="20% - Акцент3 4 15" xfId="8315"/>
    <cellStyle name="20% - Акцент3 4 2" xfId="49"/>
    <cellStyle name="20% — акцент3 4 2" xfId="623"/>
    <cellStyle name="20% - Акцент3 4 2 10" xfId="5908"/>
    <cellStyle name="20% - Акцент3 4 2 11" xfId="6512"/>
    <cellStyle name="20% - Акцент3 4 2 12" xfId="7115"/>
    <cellStyle name="20% - Акцент3 4 2 13" xfId="7718"/>
    <cellStyle name="20% - Акцент3 4 2 14" xfId="8313"/>
    <cellStyle name="20% - Акцент3 4 2 2" xfId="624"/>
    <cellStyle name="20% - Акцент3 4 2 3" xfId="1508"/>
    <cellStyle name="20% - Акцент3 4 2 4" xfId="2289"/>
    <cellStyle name="20% - Акцент3 4 2 5" xfId="2890"/>
    <cellStyle name="20% - Акцент3 4 2 6" xfId="3495"/>
    <cellStyle name="20% - Акцент3 4 2 7" xfId="4098"/>
    <cellStyle name="20% - Акцент3 4 2 8" xfId="4701"/>
    <cellStyle name="20% - Акцент3 4 2 9" xfId="5302"/>
    <cellStyle name="20% - Акцент3 4 3" xfId="622"/>
    <cellStyle name="20% — акцент3 4 3" xfId="1507"/>
    <cellStyle name="20% - Акцент3 4 4" xfId="1506"/>
    <cellStyle name="20% — акцент3 4 4" xfId="2290"/>
    <cellStyle name="20% - Акцент3 4 5" xfId="2291"/>
    <cellStyle name="20% — акцент3 4 5" xfId="2891"/>
    <cellStyle name="20% - Акцент3 4 6" xfId="2892"/>
    <cellStyle name="20% — акцент3 4 6" xfId="3496"/>
    <cellStyle name="20% - Акцент3 4 7" xfId="3497"/>
    <cellStyle name="20% — акцент3 4 7" xfId="4099"/>
    <cellStyle name="20% - Акцент3 4 8" xfId="4100"/>
    <cellStyle name="20% — акцент3 4 8" xfId="4702"/>
    <cellStyle name="20% - Акцент3 4 9" xfId="4703"/>
    <cellStyle name="20% — акцент3 4 9" xfId="5303"/>
    <cellStyle name="20% - Акцент3 4_1" xfId="8646"/>
    <cellStyle name="20% — акцент3 4_1" xfId="8670"/>
    <cellStyle name="20% - Акцент3 4_1 10" xfId="5301"/>
    <cellStyle name="20% — акцент3 4_1 10" xfId="5300"/>
    <cellStyle name="20% - Акцент3 4_1 11" xfId="5907"/>
    <cellStyle name="20% — акцент3 4_1 11" xfId="5906"/>
    <cellStyle name="20% - Акцент3 4_1 12" xfId="6511"/>
    <cellStyle name="20% — акцент3 4_1 12" xfId="6510"/>
    <cellStyle name="20% - Акцент3 4_1 13" xfId="7114"/>
    <cellStyle name="20% — акцент3 4_1 13" xfId="7113"/>
    <cellStyle name="20% - Акцент3 4_1 14" xfId="7717"/>
    <cellStyle name="20% — акцент3 4_1 14" xfId="7716"/>
    <cellStyle name="20% - Акцент3 4_1 15" xfId="8312"/>
    <cellStyle name="20% — акцент3 4_1 15" xfId="8311"/>
    <cellStyle name="20% - Акцент3 4_1 2" xfId="8645"/>
    <cellStyle name="20% — акцент3 4_1 2" xfId="8671"/>
    <cellStyle name="20% - Акцент3 4_1 2 10" xfId="5905"/>
    <cellStyle name="20% — акцент3 4_1 2 10" xfId="5904"/>
    <cellStyle name="20% - Акцент3 4_1 2 11" xfId="6509"/>
    <cellStyle name="20% — акцент3 4_1 2 11" xfId="6508"/>
    <cellStyle name="20% - Акцент3 4_1 2 12" xfId="7112"/>
    <cellStyle name="20% — акцент3 4_1 2 12" xfId="7111"/>
    <cellStyle name="20% - Акцент3 4_1 2 13" xfId="7715"/>
    <cellStyle name="20% — акцент3 4_1 2 13" xfId="7714"/>
    <cellStyle name="20% - Акцент3 4_1 2 14" xfId="8310"/>
    <cellStyle name="20% — акцент3 4_1 2 14" xfId="8309"/>
    <cellStyle name="20% - Акцент3 4_1 2 2" xfId="627"/>
    <cellStyle name="20% — акцент3 4_1 2 2" xfId="628"/>
    <cellStyle name="20% - Акцент3 4_1 2 3" xfId="1511"/>
    <cellStyle name="20% — акцент3 4_1 2 3" xfId="1512"/>
    <cellStyle name="20% - Акцент3 4_1 2 4" xfId="2286"/>
    <cellStyle name="20% — акцент3 4_1 2 4" xfId="2285"/>
    <cellStyle name="20% - Акцент3 4_1 2 5" xfId="2887"/>
    <cellStyle name="20% — акцент3 4_1 2 5" xfId="2886"/>
    <cellStyle name="20% - Акцент3 4_1 2 6" xfId="3492"/>
    <cellStyle name="20% — акцент3 4_1 2 6" xfId="3491"/>
    <cellStyle name="20% - Акцент3 4_1 2 7" xfId="4095"/>
    <cellStyle name="20% — акцент3 4_1 2 7" xfId="4094"/>
    <cellStyle name="20% - Акцент3 4_1 2 8" xfId="4698"/>
    <cellStyle name="20% — акцент3 4_1 2 8" xfId="4697"/>
    <cellStyle name="20% - Акцент3 4_1 2 9" xfId="5299"/>
    <cellStyle name="20% — акцент3 4_1 2 9" xfId="5298"/>
    <cellStyle name="20% - Акцент3 4_1 3" xfId="625"/>
    <cellStyle name="20% — акцент3 4_1 3" xfId="626"/>
    <cellStyle name="20% - Акцент3 4_1 4" xfId="1509"/>
    <cellStyle name="20% — акцент3 4_1 4" xfId="1510"/>
    <cellStyle name="20% - Акцент3 4_1 5" xfId="2288"/>
    <cellStyle name="20% — акцент3 4_1 5" xfId="2287"/>
    <cellStyle name="20% - Акцент3 4_1 6" xfId="2889"/>
    <cellStyle name="20% — акцент3 4_1 6" xfId="2888"/>
    <cellStyle name="20% - Акцент3 4_1 7" xfId="3494"/>
    <cellStyle name="20% — акцент3 4_1 7" xfId="3493"/>
    <cellStyle name="20% - Акцент3 4_1 8" xfId="4097"/>
    <cellStyle name="20% — акцент3 4_1 8" xfId="4096"/>
    <cellStyle name="20% - Акцент3 4_1 9" xfId="4700"/>
    <cellStyle name="20% — акцент3 4_1 9" xfId="4699"/>
    <cellStyle name="20% - Акцент3 5" xfId="50"/>
    <cellStyle name="20% — акцент3 5" xfId="512"/>
    <cellStyle name="20% - Акцент3 5 10" xfId="5903"/>
    <cellStyle name="20% — акцент3 5 10" xfId="5902"/>
    <cellStyle name="20% - Акцент3 5 11" xfId="6507"/>
    <cellStyle name="20% — акцент3 5 11" xfId="6506"/>
    <cellStyle name="20% - Акцент3 5 12" xfId="7110"/>
    <cellStyle name="20% — акцент3 5 12" xfId="7109"/>
    <cellStyle name="20% - Акцент3 5 13" xfId="7713"/>
    <cellStyle name="20% — акцент3 5 13" xfId="7712"/>
    <cellStyle name="20% - Акцент3 5 14" xfId="8308"/>
    <cellStyle name="20% — акцент3 5 14" xfId="8307"/>
    <cellStyle name="20% - Акцент3 5 2" xfId="629"/>
    <cellStyle name="20% — акцент3 5 2" xfId="630"/>
    <cellStyle name="20% - Акцент3 5 3" xfId="1513"/>
    <cellStyle name="20% — акцент3 5 3" xfId="1514"/>
    <cellStyle name="20% - Акцент3 5 4" xfId="2284"/>
    <cellStyle name="20% — акцент3 5 4" xfId="2283"/>
    <cellStyle name="20% - Акцент3 5 5" xfId="2885"/>
    <cellStyle name="20% — акцент3 5 5" xfId="2884"/>
    <cellStyle name="20% - Акцент3 5 6" xfId="3490"/>
    <cellStyle name="20% — акцент3 5 6" xfId="3489"/>
    <cellStyle name="20% - Акцент3 5 7" xfId="4093"/>
    <cellStyle name="20% — акцент3 5 7" xfId="4092"/>
    <cellStyle name="20% - Акцент3 5 8" xfId="4696"/>
    <cellStyle name="20% — акцент3 5 8" xfId="4695"/>
    <cellStyle name="20% - Акцент3 5 9" xfId="5297"/>
    <cellStyle name="20% — акцент3 5 9" xfId="5296"/>
    <cellStyle name="20% - Акцент3 6" xfId="596"/>
    <cellStyle name="20% — акцент3 6" xfId="597"/>
    <cellStyle name="20% - Акцент3 7" xfId="1480"/>
    <cellStyle name="20% — акцент3 7" xfId="1481"/>
    <cellStyle name="20% - Акцент3 8" xfId="2317"/>
    <cellStyle name="20% — акцент3 8" xfId="2316"/>
    <cellStyle name="20% - Акцент3 9" xfId="2918"/>
    <cellStyle name="20% — акцент3 9" xfId="2917"/>
    <cellStyle name="20% - Акцент3_1" xfId="8646"/>
    <cellStyle name="20% - Акцент4" xfId="51"/>
    <cellStyle name="20% — акцент4" xfId="52"/>
    <cellStyle name="20% - Акцент4 10" xfId="3487"/>
    <cellStyle name="20% — акцент4 10" xfId="3486"/>
    <cellStyle name="20% - Акцент4 11" xfId="4090"/>
    <cellStyle name="20% — акцент4 11" xfId="4089"/>
    <cellStyle name="20% - Акцент4 12" xfId="4693"/>
    <cellStyle name="20% — акцент4 12" xfId="4692"/>
    <cellStyle name="20% - Акцент4 13" xfId="5294"/>
    <cellStyle name="20% — акцент4 13" xfId="5293"/>
    <cellStyle name="20% - Акцент4 14" xfId="5900"/>
    <cellStyle name="20% — акцент4 14" xfId="5899"/>
    <cellStyle name="20% - Акцент4 15" xfId="6504"/>
    <cellStyle name="20% — акцент4 15" xfId="6503"/>
    <cellStyle name="20% - Акцент4 16" xfId="7107"/>
    <cellStyle name="20% — акцент4 16" xfId="7106"/>
    <cellStyle name="20% - Акцент4 17" xfId="7710"/>
    <cellStyle name="20% — акцент4 17" xfId="7709"/>
    <cellStyle name="20% - Акцент4 18" xfId="8306"/>
    <cellStyle name="20% — акцент4 18" xfId="8305"/>
    <cellStyle name="20% - Акцент4 19" xfId="8699"/>
    <cellStyle name="20% - Акцент4 2" xfId="53"/>
    <cellStyle name="20% — акцент4 2" xfId="54"/>
    <cellStyle name="20% - Акцент4 2 10" xfId="5292"/>
    <cellStyle name="20% — акцент4 2 10" xfId="5291"/>
    <cellStyle name="20% - Акцент4 2 11" xfId="5898"/>
    <cellStyle name="20% — акцент4 2 11" xfId="5897"/>
    <cellStyle name="20% - Акцент4 2 12" xfId="6502"/>
    <cellStyle name="20% — акцент4 2 12" xfId="6501"/>
    <cellStyle name="20% - Акцент4 2 13" xfId="7105"/>
    <cellStyle name="20% — акцент4 2 13" xfId="7104"/>
    <cellStyle name="20% - Акцент4 2 14" xfId="7708"/>
    <cellStyle name="20% — акцент4 2 14" xfId="7707"/>
    <cellStyle name="20% - Акцент4 2 15" xfId="8304"/>
    <cellStyle name="20% — акцент4 2 15" xfId="8303"/>
    <cellStyle name="20% - Акцент4 2 2" xfId="55"/>
    <cellStyle name="20% — акцент4 2 2" xfId="56"/>
    <cellStyle name="20% - Акцент4 2 2 10" xfId="5896"/>
    <cellStyle name="20% — акцент4 2 2 10" xfId="5895"/>
    <cellStyle name="20% - Акцент4 2 2 11" xfId="6500"/>
    <cellStyle name="20% — акцент4 2 2 11" xfId="6499"/>
    <cellStyle name="20% - Акцент4 2 2 12" xfId="7103"/>
    <cellStyle name="20% — акцент4 2 2 12" xfId="7102"/>
    <cellStyle name="20% - Акцент4 2 2 13" xfId="7706"/>
    <cellStyle name="20% — акцент4 2 2 13" xfId="7705"/>
    <cellStyle name="20% - Акцент4 2 2 14" xfId="8302"/>
    <cellStyle name="20% — акцент4 2 2 14" xfId="8301"/>
    <cellStyle name="20% - Акцент4 2 2 2" xfId="635"/>
    <cellStyle name="20% — акцент4 2 2 2" xfId="636"/>
    <cellStyle name="20% - Акцент4 2 2 3" xfId="1520"/>
    <cellStyle name="20% — акцент4 2 2 3" xfId="1521"/>
    <cellStyle name="20% - Акцент4 2 2 4" xfId="2277"/>
    <cellStyle name="20% — акцент4 2 2 4" xfId="2276"/>
    <cellStyle name="20% - Акцент4 2 2 5" xfId="2878"/>
    <cellStyle name="20% — акцент4 2 2 5" xfId="2877"/>
    <cellStyle name="20% - Акцент4 2 2 6" xfId="3483"/>
    <cellStyle name="20% — акцент4 2 2 6" xfId="3482"/>
    <cellStyle name="20% - Акцент4 2 2 7" xfId="4086"/>
    <cellStyle name="20% — акцент4 2 2 7" xfId="4085"/>
    <cellStyle name="20% - Акцент4 2 2 8" xfId="4689"/>
    <cellStyle name="20% — акцент4 2 2 8" xfId="4688"/>
    <cellStyle name="20% - Акцент4 2 2 9" xfId="5290"/>
    <cellStyle name="20% — акцент4 2 2 9" xfId="5289"/>
    <cellStyle name="20% - Акцент4 2 2_1" xfId="8670"/>
    <cellStyle name="20% — акцент4 2 2_1" xfId="8670"/>
    <cellStyle name="20% - Акцент4 2 2_1 10" xfId="5288"/>
    <cellStyle name="20% — акцент4 2 2_1 10" xfId="5287"/>
    <cellStyle name="20% - Акцент4 2 2_1 11" xfId="5894"/>
    <cellStyle name="20% — акцент4 2 2_1 11" xfId="5893"/>
    <cellStyle name="20% - Акцент4 2 2_1 12" xfId="6498"/>
    <cellStyle name="20% — акцент4 2 2_1 12" xfId="6497"/>
    <cellStyle name="20% - Акцент4 2 2_1 13" xfId="7101"/>
    <cellStyle name="20% — акцент4 2 2_1 13" xfId="7100"/>
    <cellStyle name="20% - Акцент4 2 2_1 14" xfId="7704"/>
    <cellStyle name="20% — акцент4 2 2_1 14" xfId="7703"/>
    <cellStyle name="20% - Акцент4 2 2_1 15" xfId="8300"/>
    <cellStyle name="20% — акцент4 2 2_1 15" xfId="8299"/>
    <cellStyle name="20% - Акцент4 2 2_1 2" xfId="8671"/>
    <cellStyle name="20% — акцент4 2 2_1 2" xfId="8671"/>
    <cellStyle name="20% - Акцент4 2 2_1 2 10" xfId="5892"/>
    <cellStyle name="20% — акцент4 2 2_1 2 10" xfId="5891"/>
    <cellStyle name="20% - Акцент4 2 2_1 2 11" xfId="6496"/>
    <cellStyle name="20% — акцент4 2 2_1 2 11" xfId="6495"/>
    <cellStyle name="20% - Акцент4 2 2_1 2 12" xfId="7099"/>
    <cellStyle name="20% — акцент4 2 2_1 2 12" xfId="7098"/>
    <cellStyle name="20% - Акцент4 2 2_1 2 13" xfId="7702"/>
    <cellStyle name="20% — акцент4 2 2_1 2 13" xfId="7701"/>
    <cellStyle name="20% - Акцент4 2 2_1 2 14" xfId="8298"/>
    <cellStyle name="20% — акцент4 2 2_1 2 14" xfId="8297"/>
    <cellStyle name="20% - Акцент4 2 2_1 2 2" xfId="639"/>
    <cellStyle name="20% — акцент4 2 2_1 2 2" xfId="640"/>
    <cellStyle name="20% - Акцент4 2 2_1 2 3" xfId="1524"/>
    <cellStyle name="20% — акцент4 2 2_1 2 3" xfId="1525"/>
    <cellStyle name="20% - Акцент4 2 2_1 2 4" xfId="2273"/>
    <cellStyle name="20% — акцент4 2 2_1 2 4" xfId="2272"/>
    <cellStyle name="20% - Акцент4 2 2_1 2 5" xfId="2874"/>
    <cellStyle name="20% — акцент4 2 2_1 2 5" xfId="2873"/>
    <cellStyle name="20% - Акцент4 2 2_1 2 6" xfId="3479"/>
    <cellStyle name="20% — акцент4 2 2_1 2 6" xfId="3478"/>
    <cellStyle name="20% - Акцент4 2 2_1 2 7" xfId="4082"/>
    <cellStyle name="20% — акцент4 2 2_1 2 7" xfId="4081"/>
    <cellStyle name="20% - Акцент4 2 2_1 2 8" xfId="4685"/>
    <cellStyle name="20% — акцент4 2 2_1 2 8" xfId="4684"/>
    <cellStyle name="20% - Акцент4 2 2_1 2 9" xfId="5286"/>
    <cellStyle name="20% — акцент4 2 2_1 2 9" xfId="5285"/>
    <cellStyle name="20% - Акцент4 2 2_1 3" xfId="637"/>
    <cellStyle name="20% — акцент4 2 2_1 3" xfId="638"/>
    <cellStyle name="20% - Акцент4 2 2_1 4" xfId="1522"/>
    <cellStyle name="20% — акцент4 2 2_1 4" xfId="1523"/>
    <cellStyle name="20% - Акцент4 2 2_1 5" xfId="2275"/>
    <cellStyle name="20% — акцент4 2 2_1 5" xfId="2274"/>
    <cellStyle name="20% - Акцент4 2 2_1 6" xfId="2876"/>
    <cellStyle name="20% — акцент4 2 2_1 6" xfId="2875"/>
    <cellStyle name="20% - Акцент4 2 2_1 7" xfId="3481"/>
    <cellStyle name="20% — акцент4 2 2_1 7" xfId="3480"/>
    <cellStyle name="20% - Акцент4 2 2_1 8" xfId="4084"/>
    <cellStyle name="20% — акцент4 2 2_1 8" xfId="4083"/>
    <cellStyle name="20% - Акцент4 2 2_1 9" xfId="4687"/>
    <cellStyle name="20% — акцент4 2 2_1 9" xfId="4686"/>
    <cellStyle name="20% - Акцент4 2 3" xfId="633"/>
    <cellStyle name="20% — акцент4 2 3" xfId="634"/>
    <cellStyle name="20% - Акцент4 2 4" xfId="1518"/>
    <cellStyle name="20% — акцент4 2 4" xfId="1519"/>
    <cellStyle name="20% - Акцент4 2 5" xfId="2279"/>
    <cellStyle name="20% — акцент4 2 5" xfId="2278"/>
    <cellStyle name="20% - Акцент4 2 6" xfId="2880"/>
    <cellStyle name="20% — акцент4 2 6" xfId="2879"/>
    <cellStyle name="20% - Акцент4 2 7" xfId="3485"/>
    <cellStyle name="20% — акцент4 2 7" xfId="3484"/>
    <cellStyle name="20% - Акцент4 2 8" xfId="4088"/>
    <cellStyle name="20% — акцент4 2 8" xfId="4087"/>
    <cellStyle name="20% - Акцент4 2 9" xfId="4691"/>
    <cellStyle name="20% — акцент4 2 9" xfId="4690"/>
    <cellStyle name="20% - Акцент4 2_1" xfId="8656"/>
    <cellStyle name="20% — акцент4 2_1" xfId="8656"/>
    <cellStyle name="20% - Акцент4 2_1 10" xfId="5284"/>
    <cellStyle name="20% — акцент4 2_1 10" xfId="5283"/>
    <cellStyle name="20% - Акцент4 2_1 11" xfId="5890"/>
    <cellStyle name="20% — акцент4 2_1 11" xfId="5889"/>
    <cellStyle name="20% - Акцент4 2_1 12" xfId="6494"/>
    <cellStyle name="20% — акцент4 2_1 12" xfId="6493"/>
    <cellStyle name="20% - Акцент4 2_1 13" xfId="7097"/>
    <cellStyle name="20% — акцент4 2_1 13" xfId="7096"/>
    <cellStyle name="20% - Акцент4 2_1 14" xfId="7700"/>
    <cellStyle name="20% — акцент4 2_1 14" xfId="7699"/>
    <cellStyle name="20% - Акцент4 2_1 15" xfId="8296"/>
    <cellStyle name="20% — акцент4 2_1 15" xfId="8295"/>
    <cellStyle name="20% - Акцент4 2_1 2" xfId="8655"/>
    <cellStyle name="20% — акцент4 2_1 2" xfId="8655"/>
    <cellStyle name="20% - Акцент4 2_1 2 10" xfId="5888"/>
    <cellStyle name="20% — акцент4 2_1 2 10" xfId="5887"/>
    <cellStyle name="20% - Акцент4 2_1 2 11" xfId="6492"/>
    <cellStyle name="20% — акцент4 2_1 2 11" xfId="6491"/>
    <cellStyle name="20% - Акцент4 2_1 2 12" xfId="7095"/>
    <cellStyle name="20% — акцент4 2_1 2 12" xfId="7094"/>
    <cellStyle name="20% - Акцент4 2_1 2 13" xfId="7698"/>
    <cellStyle name="20% — акцент4 2_1 2 13" xfId="7697"/>
    <cellStyle name="20% - Акцент4 2_1 2 14" xfId="8294"/>
    <cellStyle name="20% — акцент4 2_1 2 14" xfId="8293"/>
    <cellStyle name="20% - Акцент4 2_1 2 2" xfId="643"/>
    <cellStyle name="20% — акцент4 2_1 2 2" xfId="644"/>
    <cellStyle name="20% - Акцент4 2_1 2 3" xfId="1528"/>
    <cellStyle name="20% — акцент4 2_1 2 3" xfId="1529"/>
    <cellStyle name="20% - Акцент4 2_1 2 4" xfId="2269"/>
    <cellStyle name="20% — акцент4 2_1 2 4" xfId="2268"/>
    <cellStyle name="20% - Акцент4 2_1 2 5" xfId="2870"/>
    <cellStyle name="20% — акцент4 2_1 2 5" xfId="2869"/>
    <cellStyle name="20% - Акцент4 2_1 2 6" xfId="3475"/>
    <cellStyle name="20% — акцент4 2_1 2 6" xfId="3474"/>
    <cellStyle name="20% - Акцент4 2_1 2 7" xfId="4078"/>
    <cellStyle name="20% — акцент4 2_1 2 7" xfId="4077"/>
    <cellStyle name="20% - Акцент4 2_1 2 8" xfId="4681"/>
    <cellStyle name="20% — акцент4 2_1 2 8" xfId="4680"/>
    <cellStyle name="20% - Акцент4 2_1 2 9" xfId="5282"/>
    <cellStyle name="20% — акцент4 2_1 2 9" xfId="5281"/>
    <cellStyle name="20% - Акцент4 2_1 3" xfId="641"/>
    <cellStyle name="20% — акцент4 2_1 3" xfId="642"/>
    <cellStyle name="20% - Акцент4 2_1 4" xfId="1526"/>
    <cellStyle name="20% — акцент4 2_1 4" xfId="1527"/>
    <cellStyle name="20% - Акцент4 2_1 5" xfId="2271"/>
    <cellStyle name="20% — акцент4 2_1 5" xfId="2270"/>
    <cellStyle name="20% - Акцент4 2_1 6" xfId="2872"/>
    <cellStyle name="20% — акцент4 2_1 6" xfId="2871"/>
    <cellStyle name="20% - Акцент4 2_1 7" xfId="3477"/>
    <cellStyle name="20% — акцент4 2_1 7" xfId="3476"/>
    <cellStyle name="20% - Акцент4 2_1 8" xfId="4080"/>
    <cellStyle name="20% — акцент4 2_1 8" xfId="4079"/>
    <cellStyle name="20% - Акцент4 2_1 9" xfId="4683"/>
    <cellStyle name="20% — акцент4 2_1 9" xfId="4682"/>
    <cellStyle name="20% - Акцент4 3" xfId="57"/>
    <cellStyle name="20% — акцент4 3" xfId="58"/>
    <cellStyle name="20% - Акцент4 3 10" xfId="5280"/>
    <cellStyle name="20% — акцент4 3 10" xfId="5279"/>
    <cellStyle name="20% - Акцент4 3 11" xfId="5886"/>
    <cellStyle name="20% — акцент4 3 11" xfId="5885"/>
    <cellStyle name="20% - Акцент4 3 12" xfId="6490"/>
    <cellStyle name="20% — акцент4 3 12" xfId="6489"/>
    <cellStyle name="20% - Акцент4 3 13" xfId="7093"/>
    <cellStyle name="20% — акцент4 3 13" xfId="7092"/>
    <cellStyle name="20% - Акцент4 3 14" xfId="7696"/>
    <cellStyle name="20% — акцент4 3 14" xfId="7695"/>
    <cellStyle name="20% - Акцент4 3 15" xfId="8292"/>
    <cellStyle name="20% — акцент4 3 15" xfId="8291"/>
    <cellStyle name="20% - Акцент4 3 2" xfId="59"/>
    <cellStyle name="20% — акцент4 3 2" xfId="60"/>
    <cellStyle name="20% - Акцент4 3 2 10" xfId="5884"/>
    <cellStyle name="20% — акцент4 3 2 10" xfId="5883"/>
    <cellStyle name="20% - Акцент4 3 2 11" xfId="6488"/>
    <cellStyle name="20% — акцент4 3 2 11" xfId="6487"/>
    <cellStyle name="20% - Акцент4 3 2 12" xfId="7091"/>
    <cellStyle name="20% — акцент4 3 2 12" xfId="7090"/>
    <cellStyle name="20% - Акцент4 3 2 13" xfId="7694"/>
    <cellStyle name="20% — акцент4 3 2 13" xfId="7693"/>
    <cellStyle name="20% - Акцент4 3 2 14" xfId="8290"/>
    <cellStyle name="20% — акцент4 3 2 14" xfId="8289"/>
    <cellStyle name="20% - Акцент4 3 2 2" xfId="647"/>
    <cellStyle name="20% — акцент4 3 2 2" xfId="648"/>
    <cellStyle name="20% - Акцент4 3 2 3" xfId="1532"/>
    <cellStyle name="20% — акцент4 3 2 3" xfId="1533"/>
    <cellStyle name="20% - Акцент4 3 2 4" xfId="2265"/>
    <cellStyle name="20% — акцент4 3 2 4" xfId="2264"/>
    <cellStyle name="20% - Акцент4 3 2 5" xfId="2866"/>
    <cellStyle name="20% — акцент4 3 2 5" xfId="2865"/>
    <cellStyle name="20% - Акцент4 3 2 6" xfId="3471"/>
    <cellStyle name="20% — акцент4 3 2 6" xfId="3470"/>
    <cellStyle name="20% - Акцент4 3 2 7" xfId="4074"/>
    <cellStyle name="20% — акцент4 3 2 7" xfId="4073"/>
    <cellStyle name="20% - Акцент4 3 2 8" xfId="4677"/>
    <cellStyle name="20% — акцент4 3 2 8" xfId="4676"/>
    <cellStyle name="20% - Акцент4 3 2 9" xfId="5278"/>
    <cellStyle name="20% — акцент4 3 2 9" xfId="5277"/>
    <cellStyle name="20% - Акцент4 3 2_1" xfId="8670"/>
    <cellStyle name="20% — акцент4 3 2_1" xfId="8670"/>
    <cellStyle name="20% - Акцент4 3 2_1 10" xfId="5276"/>
    <cellStyle name="20% — акцент4 3 2_1 10" xfId="5275"/>
    <cellStyle name="20% - Акцент4 3 2_1 11" xfId="5882"/>
    <cellStyle name="20% — акцент4 3 2_1 11" xfId="5881"/>
    <cellStyle name="20% - Акцент4 3 2_1 12" xfId="6486"/>
    <cellStyle name="20% — акцент4 3 2_1 12" xfId="6485"/>
    <cellStyle name="20% - Акцент4 3 2_1 13" xfId="7089"/>
    <cellStyle name="20% — акцент4 3 2_1 13" xfId="7088"/>
    <cellStyle name="20% - Акцент4 3 2_1 14" xfId="7692"/>
    <cellStyle name="20% — акцент4 3 2_1 14" xfId="7691"/>
    <cellStyle name="20% - Акцент4 3 2_1 15" xfId="8288"/>
    <cellStyle name="20% — акцент4 3 2_1 15" xfId="8287"/>
    <cellStyle name="20% - Акцент4 3 2_1 2" xfId="8671"/>
    <cellStyle name="20% — акцент4 3 2_1 2" xfId="8671"/>
    <cellStyle name="20% - Акцент4 3 2_1 2 10" xfId="5880"/>
    <cellStyle name="20% — акцент4 3 2_1 2 10" xfId="5879"/>
    <cellStyle name="20% - Акцент4 3 2_1 2 11" xfId="6484"/>
    <cellStyle name="20% — акцент4 3 2_1 2 11" xfId="6483"/>
    <cellStyle name="20% - Акцент4 3 2_1 2 12" xfId="7087"/>
    <cellStyle name="20% — акцент4 3 2_1 2 12" xfId="7086"/>
    <cellStyle name="20% - Акцент4 3 2_1 2 13" xfId="7690"/>
    <cellStyle name="20% — акцент4 3 2_1 2 13" xfId="7689"/>
    <cellStyle name="20% - Акцент4 3 2_1 2 14" xfId="8286"/>
    <cellStyle name="20% — акцент4 3 2_1 2 14" xfId="8285"/>
    <cellStyle name="20% - Акцент4 3 2_1 2 2" xfId="651"/>
    <cellStyle name="20% — акцент4 3 2_1 2 2" xfId="652"/>
    <cellStyle name="20% - Акцент4 3 2_1 2 3" xfId="1536"/>
    <cellStyle name="20% — акцент4 3 2_1 2 3" xfId="1537"/>
    <cellStyle name="20% - Акцент4 3 2_1 2 4" xfId="2261"/>
    <cellStyle name="20% — акцент4 3 2_1 2 4" xfId="2260"/>
    <cellStyle name="20% - Акцент4 3 2_1 2 5" xfId="2862"/>
    <cellStyle name="20% — акцент4 3 2_1 2 5" xfId="2861"/>
    <cellStyle name="20% - Акцент4 3 2_1 2 6" xfId="3467"/>
    <cellStyle name="20% — акцент4 3 2_1 2 6" xfId="3466"/>
    <cellStyle name="20% - Акцент4 3 2_1 2 7" xfId="4070"/>
    <cellStyle name="20% — акцент4 3 2_1 2 7" xfId="4069"/>
    <cellStyle name="20% - Акцент4 3 2_1 2 8" xfId="4673"/>
    <cellStyle name="20% — акцент4 3 2_1 2 8" xfId="4672"/>
    <cellStyle name="20% - Акцент4 3 2_1 2 9" xfId="5274"/>
    <cellStyle name="20% — акцент4 3 2_1 2 9" xfId="5273"/>
    <cellStyle name="20% - Акцент4 3 2_1 3" xfId="649"/>
    <cellStyle name="20% — акцент4 3 2_1 3" xfId="650"/>
    <cellStyle name="20% - Акцент4 3 2_1 4" xfId="1534"/>
    <cellStyle name="20% — акцент4 3 2_1 4" xfId="1535"/>
    <cellStyle name="20% - Акцент4 3 2_1 5" xfId="2263"/>
    <cellStyle name="20% — акцент4 3 2_1 5" xfId="2262"/>
    <cellStyle name="20% - Акцент4 3 2_1 6" xfId="2864"/>
    <cellStyle name="20% — акцент4 3 2_1 6" xfId="2863"/>
    <cellStyle name="20% - Акцент4 3 2_1 7" xfId="3469"/>
    <cellStyle name="20% — акцент4 3 2_1 7" xfId="3468"/>
    <cellStyle name="20% - Акцент4 3 2_1 8" xfId="4072"/>
    <cellStyle name="20% — акцент4 3 2_1 8" xfId="4071"/>
    <cellStyle name="20% - Акцент4 3 2_1 9" xfId="4675"/>
    <cellStyle name="20% — акцент4 3 2_1 9" xfId="4674"/>
    <cellStyle name="20% - Акцент4 3 3" xfId="645"/>
    <cellStyle name="20% — акцент4 3 3" xfId="646"/>
    <cellStyle name="20% - Акцент4 3 4" xfId="1530"/>
    <cellStyle name="20% — акцент4 3 4" xfId="1531"/>
    <cellStyle name="20% - Акцент4 3 5" xfId="2267"/>
    <cellStyle name="20% — акцент4 3 5" xfId="2266"/>
    <cellStyle name="20% - Акцент4 3 6" xfId="2868"/>
    <cellStyle name="20% — акцент4 3 6" xfId="2867"/>
    <cellStyle name="20% - Акцент4 3 7" xfId="3473"/>
    <cellStyle name="20% — акцент4 3 7" xfId="3472"/>
    <cellStyle name="20% - Акцент4 3 8" xfId="4076"/>
    <cellStyle name="20% — акцент4 3 8" xfId="4075"/>
    <cellStyle name="20% - Акцент4 3 9" xfId="4679"/>
    <cellStyle name="20% — акцент4 3 9" xfId="4678"/>
    <cellStyle name="20% - Акцент4 3_1" xfId="8656"/>
    <cellStyle name="20% — акцент4 3_1" xfId="8656"/>
    <cellStyle name="20% - Акцент4 3_1 10" xfId="5272"/>
    <cellStyle name="20% — акцент4 3_1 10" xfId="5271"/>
    <cellStyle name="20% - Акцент4 3_1 11" xfId="5878"/>
    <cellStyle name="20% — акцент4 3_1 11" xfId="5877"/>
    <cellStyle name="20% - Акцент4 3_1 12" xfId="6482"/>
    <cellStyle name="20% — акцент4 3_1 12" xfId="6481"/>
    <cellStyle name="20% - Акцент4 3_1 13" xfId="7085"/>
    <cellStyle name="20% — акцент4 3_1 13" xfId="7084"/>
    <cellStyle name="20% - Акцент4 3_1 14" xfId="7688"/>
    <cellStyle name="20% — акцент4 3_1 14" xfId="7687"/>
    <cellStyle name="20% - Акцент4 3_1 15" xfId="8284"/>
    <cellStyle name="20% — акцент4 3_1 15" xfId="8283"/>
    <cellStyle name="20% - Акцент4 3_1 2" xfId="8655"/>
    <cellStyle name="20% — акцент4 3_1 2" xfId="8655"/>
    <cellStyle name="20% - Акцент4 3_1 2 10" xfId="5876"/>
    <cellStyle name="20% — акцент4 3_1 2 10" xfId="5875"/>
    <cellStyle name="20% - Акцент4 3_1 2 11" xfId="6480"/>
    <cellStyle name="20% — акцент4 3_1 2 11" xfId="6479"/>
    <cellStyle name="20% - Акцент4 3_1 2 12" xfId="7083"/>
    <cellStyle name="20% — акцент4 3_1 2 12" xfId="7082"/>
    <cellStyle name="20% - Акцент4 3_1 2 13" xfId="7686"/>
    <cellStyle name="20% — акцент4 3_1 2 13" xfId="7685"/>
    <cellStyle name="20% - Акцент4 3_1 2 14" xfId="8282"/>
    <cellStyle name="20% — акцент4 3_1 2 14" xfId="8281"/>
    <cellStyle name="20% - Акцент4 3_1 2 2" xfId="655"/>
    <cellStyle name="20% — акцент4 3_1 2 2" xfId="656"/>
    <cellStyle name="20% - Акцент4 3_1 2 3" xfId="1540"/>
    <cellStyle name="20% — акцент4 3_1 2 3" xfId="1541"/>
    <cellStyle name="20% - Акцент4 3_1 2 4" xfId="2257"/>
    <cellStyle name="20% — акцент4 3_1 2 4" xfId="2256"/>
    <cellStyle name="20% - Акцент4 3_1 2 5" xfId="2858"/>
    <cellStyle name="20% — акцент4 3_1 2 5" xfId="2857"/>
    <cellStyle name="20% - Акцент4 3_1 2 6" xfId="3463"/>
    <cellStyle name="20% — акцент4 3_1 2 6" xfId="3462"/>
    <cellStyle name="20% - Акцент4 3_1 2 7" xfId="4066"/>
    <cellStyle name="20% — акцент4 3_1 2 7" xfId="4065"/>
    <cellStyle name="20% - Акцент4 3_1 2 8" xfId="4669"/>
    <cellStyle name="20% — акцент4 3_1 2 8" xfId="4668"/>
    <cellStyle name="20% - Акцент4 3_1 2 9" xfId="5270"/>
    <cellStyle name="20% — акцент4 3_1 2 9" xfId="5269"/>
    <cellStyle name="20% - Акцент4 3_1 3" xfId="653"/>
    <cellStyle name="20% — акцент4 3_1 3" xfId="654"/>
    <cellStyle name="20% - Акцент4 3_1 4" xfId="1538"/>
    <cellStyle name="20% — акцент4 3_1 4" xfId="1539"/>
    <cellStyle name="20% - Акцент4 3_1 5" xfId="2259"/>
    <cellStyle name="20% — акцент4 3_1 5" xfId="2258"/>
    <cellStyle name="20% - Акцент4 3_1 6" xfId="2860"/>
    <cellStyle name="20% — акцент4 3_1 6" xfId="2859"/>
    <cellStyle name="20% - Акцент4 3_1 7" xfId="3465"/>
    <cellStyle name="20% — акцент4 3_1 7" xfId="3464"/>
    <cellStyle name="20% - Акцент4 3_1 8" xfId="4068"/>
    <cellStyle name="20% — акцент4 3_1 8" xfId="4067"/>
    <cellStyle name="20% - Акцент4 3_1 9" xfId="4671"/>
    <cellStyle name="20% — акцент4 3_1 9" xfId="4670"/>
    <cellStyle name="20% - Акцент4 4" xfId="61"/>
    <cellStyle name="20% — акцент4 4" xfId="62"/>
    <cellStyle name="20% - Акцент4 4 10" xfId="5268"/>
    <cellStyle name="20% — акцент4 4 10" xfId="5873"/>
    <cellStyle name="20% - Акцент4 4 11" xfId="5874"/>
    <cellStyle name="20% — акцент4 4 11" xfId="6477"/>
    <cellStyle name="20% - Акцент4 4 12" xfId="6478"/>
    <cellStyle name="20% — акцент4 4 12" xfId="7080"/>
    <cellStyle name="20% - Акцент4 4 13" xfId="7081"/>
    <cellStyle name="20% — акцент4 4 13" xfId="7683"/>
    <cellStyle name="20% - Акцент4 4 14" xfId="7684"/>
    <cellStyle name="20% — акцент4 4 14" xfId="8279"/>
    <cellStyle name="20% - Акцент4 4 15" xfId="8280"/>
    <cellStyle name="20% - Акцент4 4 2" xfId="63"/>
    <cellStyle name="20% — акцент4 4 2" xfId="658"/>
    <cellStyle name="20% - Акцент4 4 2 10" xfId="5872"/>
    <cellStyle name="20% - Акцент4 4 2 11" xfId="6476"/>
    <cellStyle name="20% - Акцент4 4 2 12" xfId="7079"/>
    <cellStyle name="20% - Акцент4 4 2 13" xfId="7682"/>
    <cellStyle name="20% - Акцент4 4 2 14" xfId="8278"/>
    <cellStyle name="20% - Акцент4 4 2 2" xfId="659"/>
    <cellStyle name="20% - Акцент4 4 2 3" xfId="1544"/>
    <cellStyle name="20% - Акцент4 4 2 4" xfId="2253"/>
    <cellStyle name="20% - Акцент4 4 2 5" xfId="2854"/>
    <cellStyle name="20% - Акцент4 4 2 6" xfId="3459"/>
    <cellStyle name="20% - Акцент4 4 2 7" xfId="4062"/>
    <cellStyle name="20% - Акцент4 4 2 8" xfId="4665"/>
    <cellStyle name="20% - Акцент4 4 2 9" xfId="5266"/>
    <cellStyle name="20% - Акцент4 4 3" xfId="657"/>
    <cellStyle name="20% — акцент4 4 3" xfId="1543"/>
    <cellStyle name="20% - Акцент4 4 4" xfId="1542"/>
    <cellStyle name="20% — акцент4 4 4" xfId="2254"/>
    <cellStyle name="20% - Акцент4 4 5" xfId="2255"/>
    <cellStyle name="20% — акцент4 4 5" xfId="2855"/>
    <cellStyle name="20% - Акцент4 4 6" xfId="2856"/>
    <cellStyle name="20% — акцент4 4 6" xfId="3460"/>
    <cellStyle name="20% - Акцент4 4 7" xfId="3461"/>
    <cellStyle name="20% — акцент4 4 7" xfId="4063"/>
    <cellStyle name="20% - Акцент4 4 8" xfId="4064"/>
    <cellStyle name="20% — акцент4 4 8" xfId="4666"/>
    <cellStyle name="20% - Акцент4 4 9" xfId="4667"/>
    <cellStyle name="20% — акцент4 4 9" xfId="5267"/>
    <cellStyle name="20% - Акцент4 4_1" xfId="8656"/>
    <cellStyle name="20% — акцент4 4_1" xfId="8670"/>
    <cellStyle name="20% - Акцент4 4_1 10" xfId="5265"/>
    <cellStyle name="20% — акцент4 4_1 10" xfId="5264"/>
    <cellStyle name="20% - Акцент4 4_1 11" xfId="5871"/>
    <cellStyle name="20% — акцент4 4_1 11" xfId="5870"/>
    <cellStyle name="20% - Акцент4 4_1 12" xfId="6475"/>
    <cellStyle name="20% — акцент4 4_1 12" xfId="6474"/>
    <cellStyle name="20% - Акцент4 4_1 13" xfId="7078"/>
    <cellStyle name="20% — акцент4 4_1 13" xfId="7077"/>
    <cellStyle name="20% - Акцент4 4_1 14" xfId="7681"/>
    <cellStyle name="20% — акцент4 4_1 14" xfId="7680"/>
    <cellStyle name="20% - Акцент4 4_1 15" xfId="8277"/>
    <cellStyle name="20% — акцент4 4_1 15" xfId="8276"/>
    <cellStyle name="20% - Акцент4 4_1 2" xfId="8655"/>
    <cellStyle name="20% — акцент4 4_1 2" xfId="8671"/>
    <cellStyle name="20% - Акцент4 4_1 2 10" xfId="5869"/>
    <cellStyle name="20% — акцент4 4_1 2 10" xfId="5868"/>
    <cellStyle name="20% - Акцент4 4_1 2 11" xfId="6473"/>
    <cellStyle name="20% — акцент4 4_1 2 11" xfId="6472"/>
    <cellStyle name="20% - Акцент4 4_1 2 12" xfId="7076"/>
    <cellStyle name="20% — акцент4 4_1 2 12" xfId="7075"/>
    <cellStyle name="20% - Акцент4 4_1 2 13" xfId="7679"/>
    <cellStyle name="20% — акцент4 4_1 2 13" xfId="7678"/>
    <cellStyle name="20% - Акцент4 4_1 2 14" xfId="8275"/>
    <cellStyle name="20% — акцент4 4_1 2 14" xfId="8274"/>
    <cellStyle name="20% - Акцент4 4_1 2 2" xfId="662"/>
    <cellStyle name="20% — акцент4 4_1 2 2" xfId="663"/>
    <cellStyle name="20% - Акцент4 4_1 2 3" xfId="1547"/>
    <cellStyle name="20% — акцент4 4_1 2 3" xfId="1548"/>
    <cellStyle name="20% - Акцент4 4_1 2 4" xfId="2250"/>
    <cellStyle name="20% — акцент4 4_1 2 4" xfId="2249"/>
    <cellStyle name="20% - Акцент4 4_1 2 5" xfId="2851"/>
    <cellStyle name="20% — акцент4 4_1 2 5" xfId="2850"/>
    <cellStyle name="20% - Акцент4 4_1 2 6" xfId="3456"/>
    <cellStyle name="20% — акцент4 4_1 2 6" xfId="3455"/>
    <cellStyle name="20% - Акцент4 4_1 2 7" xfId="4059"/>
    <cellStyle name="20% — акцент4 4_1 2 7" xfId="4058"/>
    <cellStyle name="20% - Акцент4 4_1 2 8" xfId="4662"/>
    <cellStyle name="20% — акцент4 4_1 2 8" xfId="4661"/>
    <cellStyle name="20% - Акцент4 4_1 2 9" xfId="5263"/>
    <cellStyle name="20% — акцент4 4_1 2 9" xfId="5262"/>
    <cellStyle name="20% - Акцент4 4_1 3" xfId="660"/>
    <cellStyle name="20% — акцент4 4_1 3" xfId="661"/>
    <cellStyle name="20% - Акцент4 4_1 4" xfId="1545"/>
    <cellStyle name="20% — акцент4 4_1 4" xfId="1546"/>
    <cellStyle name="20% - Акцент4 4_1 5" xfId="2252"/>
    <cellStyle name="20% — акцент4 4_1 5" xfId="2251"/>
    <cellStyle name="20% - Акцент4 4_1 6" xfId="2853"/>
    <cellStyle name="20% — акцент4 4_1 6" xfId="2852"/>
    <cellStyle name="20% - Акцент4 4_1 7" xfId="3458"/>
    <cellStyle name="20% — акцент4 4_1 7" xfId="3457"/>
    <cellStyle name="20% - Акцент4 4_1 8" xfId="4061"/>
    <cellStyle name="20% — акцент4 4_1 8" xfId="4060"/>
    <cellStyle name="20% - Акцент4 4_1 9" xfId="4664"/>
    <cellStyle name="20% — акцент4 4_1 9" xfId="4663"/>
    <cellStyle name="20% - Акцент4 5" xfId="64"/>
    <cellStyle name="20% — акцент4 5" xfId="513"/>
    <cellStyle name="20% - Акцент4 5 10" xfId="5867"/>
    <cellStyle name="20% — акцент4 5 10" xfId="5866"/>
    <cellStyle name="20% - Акцент4 5 11" xfId="6471"/>
    <cellStyle name="20% — акцент4 5 11" xfId="6470"/>
    <cellStyle name="20% - Акцент4 5 12" xfId="7074"/>
    <cellStyle name="20% — акцент4 5 12" xfId="7073"/>
    <cellStyle name="20% - Акцент4 5 13" xfId="7677"/>
    <cellStyle name="20% — акцент4 5 13" xfId="7676"/>
    <cellStyle name="20% - Акцент4 5 14" xfId="8273"/>
    <cellStyle name="20% — акцент4 5 14" xfId="8272"/>
    <cellStyle name="20% - Акцент4 5 2" xfId="664"/>
    <cellStyle name="20% — акцент4 5 2" xfId="665"/>
    <cellStyle name="20% - Акцент4 5 3" xfId="1549"/>
    <cellStyle name="20% — акцент4 5 3" xfId="1550"/>
    <cellStyle name="20% - Акцент4 5 4" xfId="2248"/>
    <cellStyle name="20% — акцент4 5 4" xfId="2247"/>
    <cellStyle name="20% - Акцент4 5 5" xfId="2849"/>
    <cellStyle name="20% — акцент4 5 5" xfId="2848"/>
    <cellStyle name="20% - Акцент4 5 6" xfId="3454"/>
    <cellStyle name="20% — акцент4 5 6" xfId="3453"/>
    <cellStyle name="20% - Акцент4 5 7" xfId="4057"/>
    <cellStyle name="20% — акцент4 5 7" xfId="4056"/>
    <cellStyle name="20% - Акцент4 5 8" xfId="4660"/>
    <cellStyle name="20% — акцент4 5 8" xfId="4659"/>
    <cellStyle name="20% - Акцент4 5 9" xfId="5261"/>
    <cellStyle name="20% — акцент4 5 9" xfId="5260"/>
    <cellStyle name="20% - Акцент4 6" xfId="631"/>
    <cellStyle name="20% — акцент4 6" xfId="632"/>
    <cellStyle name="20% - Акцент4 7" xfId="1516"/>
    <cellStyle name="20% — акцент4 7" xfId="1517"/>
    <cellStyle name="20% - Акцент4 8" xfId="2281"/>
    <cellStyle name="20% — акцент4 8" xfId="2280"/>
    <cellStyle name="20% - Акцент4 9" xfId="2882"/>
    <cellStyle name="20% — акцент4 9" xfId="2881"/>
    <cellStyle name="20% - Акцент4_1" xfId="8656"/>
    <cellStyle name="20% - Акцент5" xfId="65"/>
    <cellStyle name="20% — акцент5" xfId="66"/>
    <cellStyle name="20% - Акцент5 10" xfId="3451"/>
    <cellStyle name="20% — акцент5 10" xfId="3450"/>
    <cellStyle name="20% - Акцент5 11" xfId="4054"/>
    <cellStyle name="20% — акцент5 11" xfId="4053"/>
    <cellStyle name="20% - Акцент5 12" xfId="4657"/>
    <cellStyle name="20% — акцент5 12" xfId="4656"/>
    <cellStyle name="20% - Акцент5 13" xfId="5258"/>
    <cellStyle name="20% — акцент5 13" xfId="5257"/>
    <cellStyle name="20% - Акцент5 14" xfId="5864"/>
    <cellStyle name="20% — акцент5 14" xfId="5863"/>
    <cellStyle name="20% - Акцент5 15" xfId="6468"/>
    <cellStyle name="20% — акцент5 15" xfId="6467"/>
    <cellStyle name="20% - Акцент5 16" xfId="7071"/>
    <cellStyle name="20% — акцент5 16" xfId="7070"/>
    <cellStyle name="20% - Акцент5 17" xfId="7674"/>
    <cellStyle name="20% — акцент5 17" xfId="7673"/>
    <cellStyle name="20% - Акцент5 18" xfId="8271"/>
    <cellStyle name="20% — акцент5 18" xfId="8270"/>
    <cellStyle name="20% - Акцент5 19" xfId="8700"/>
    <cellStyle name="20% - Акцент5 2" xfId="67"/>
    <cellStyle name="20% — акцент5 2" xfId="68"/>
    <cellStyle name="20% - Акцент5 2 10" xfId="5256"/>
    <cellStyle name="20% — акцент5 2 10" xfId="5255"/>
    <cellStyle name="20% - Акцент5 2 11" xfId="5862"/>
    <cellStyle name="20% — акцент5 2 11" xfId="5861"/>
    <cellStyle name="20% - Акцент5 2 12" xfId="6466"/>
    <cellStyle name="20% — акцент5 2 12" xfId="6465"/>
    <cellStyle name="20% - Акцент5 2 13" xfId="7069"/>
    <cellStyle name="20% — акцент5 2 13" xfId="7068"/>
    <cellStyle name="20% - Акцент5 2 14" xfId="7672"/>
    <cellStyle name="20% — акцент5 2 14" xfId="7671"/>
    <cellStyle name="20% - Акцент5 2 15" xfId="8269"/>
    <cellStyle name="20% — акцент5 2 15" xfId="8268"/>
    <cellStyle name="20% - Акцент5 2 2" xfId="69"/>
    <cellStyle name="20% — акцент5 2 2" xfId="70"/>
    <cellStyle name="20% - Акцент5 2 2 10" xfId="5860"/>
    <cellStyle name="20% — акцент5 2 2 10" xfId="5859"/>
    <cellStyle name="20% - Акцент5 2 2 11" xfId="6464"/>
    <cellStyle name="20% — акцент5 2 2 11" xfId="6463"/>
    <cellStyle name="20% - Акцент5 2 2 12" xfId="7067"/>
    <cellStyle name="20% — акцент5 2 2 12" xfId="7066"/>
    <cellStyle name="20% - Акцент5 2 2 13" xfId="7670"/>
    <cellStyle name="20% — акцент5 2 2 13" xfId="7669"/>
    <cellStyle name="20% - Акцент5 2 2 14" xfId="8267"/>
    <cellStyle name="20% — акцент5 2 2 14" xfId="8266"/>
    <cellStyle name="20% - Акцент5 2 2 2" xfId="670"/>
    <cellStyle name="20% — акцент5 2 2 2" xfId="671"/>
    <cellStyle name="20% - Акцент5 2 2 3" xfId="1556"/>
    <cellStyle name="20% — акцент5 2 2 3" xfId="1557"/>
    <cellStyle name="20% - Акцент5 2 2 4" xfId="2241"/>
    <cellStyle name="20% — акцент5 2 2 4" xfId="2240"/>
    <cellStyle name="20% - Акцент5 2 2 5" xfId="2842"/>
    <cellStyle name="20% — акцент5 2 2 5" xfId="2841"/>
    <cellStyle name="20% - Акцент5 2 2 6" xfId="3447"/>
    <cellStyle name="20% — акцент5 2 2 6" xfId="3446"/>
    <cellStyle name="20% - Акцент5 2 2 7" xfId="4050"/>
    <cellStyle name="20% — акцент5 2 2 7" xfId="4049"/>
    <cellStyle name="20% - Акцент5 2 2 8" xfId="4653"/>
    <cellStyle name="20% — акцент5 2 2 8" xfId="4652"/>
    <cellStyle name="20% - Акцент5 2 2 9" xfId="5254"/>
    <cellStyle name="20% — акцент5 2 2 9" xfId="5253"/>
    <cellStyle name="20% - Акцент5 2 2_1" xfId="8670"/>
    <cellStyle name="20% — акцент5 2 2_1" xfId="8670"/>
    <cellStyle name="20% - Акцент5 2 2_1 10" xfId="5252"/>
    <cellStyle name="20% — акцент5 2 2_1 10" xfId="5251"/>
    <cellStyle name="20% - Акцент5 2 2_1 11" xfId="5858"/>
    <cellStyle name="20% — акцент5 2 2_1 11" xfId="5857"/>
    <cellStyle name="20% - Акцент5 2 2_1 12" xfId="6462"/>
    <cellStyle name="20% — акцент5 2 2_1 12" xfId="6461"/>
    <cellStyle name="20% - Акцент5 2 2_1 13" xfId="7065"/>
    <cellStyle name="20% — акцент5 2 2_1 13" xfId="7064"/>
    <cellStyle name="20% - Акцент5 2 2_1 14" xfId="7668"/>
    <cellStyle name="20% — акцент5 2 2_1 14" xfId="7667"/>
    <cellStyle name="20% - Акцент5 2 2_1 15" xfId="8265"/>
    <cellStyle name="20% — акцент5 2 2_1 15" xfId="8264"/>
    <cellStyle name="20% - Акцент5 2 2_1 2" xfId="8671"/>
    <cellStyle name="20% — акцент5 2 2_1 2" xfId="8671"/>
    <cellStyle name="20% - Акцент5 2 2_1 2 10" xfId="5856"/>
    <cellStyle name="20% — акцент5 2 2_1 2 10" xfId="5855"/>
    <cellStyle name="20% - Акцент5 2 2_1 2 11" xfId="6460"/>
    <cellStyle name="20% — акцент5 2 2_1 2 11" xfId="6459"/>
    <cellStyle name="20% - Акцент5 2 2_1 2 12" xfId="7063"/>
    <cellStyle name="20% — акцент5 2 2_1 2 12" xfId="7062"/>
    <cellStyle name="20% - Акцент5 2 2_1 2 13" xfId="7666"/>
    <cellStyle name="20% — акцент5 2 2_1 2 13" xfId="7665"/>
    <cellStyle name="20% - Акцент5 2 2_1 2 14" xfId="8263"/>
    <cellStyle name="20% — акцент5 2 2_1 2 14" xfId="8262"/>
    <cellStyle name="20% - Акцент5 2 2_1 2 2" xfId="674"/>
    <cellStyle name="20% — акцент5 2 2_1 2 2" xfId="675"/>
    <cellStyle name="20% - Акцент5 2 2_1 2 3" xfId="1560"/>
    <cellStyle name="20% — акцент5 2 2_1 2 3" xfId="1561"/>
    <cellStyle name="20% - Акцент5 2 2_1 2 4" xfId="2237"/>
    <cellStyle name="20% — акцент5 2 2_1 2 4" xfId="2236"/>
    <cellStyle name="20% - Акцент5 2 2_1 2 5" xfId="2838"/>
    <cellStyle name="20% — акцент5 2 2_1 2 5" xfId="2837"/>
    <cellStyle name="20% - Акцент5 2 2_1 2 6" xfId="3443"/>
    <cellStyle name="20% — акцент5 2 2_1 2 6" xfId="3442"/>
    <cellStyle name="20% - Акцент5 2 2_1 2 7" xfId="4046"/>
    <cellStyle name="20% — акцент5 2 2_1 2 7" xfId="4045"/>
    <cellStyle name="20% - Акцент5 2 2_1 2 8" xfId="4649"/>
    <cellStyle name="20% — акцент5 2 2_1 2 8" xfId="4648"/>
    <cellStyle name="20% - Акцент5 2 2_1 2 9" xfId="5250"/>
    <cellStyle name="20% — акцент5 2 2_1 2 9" xfId="5249"/>
    <cellStyle name="20% - Акцент5 2 2_1 3" xfId="672"/>
    <cellStyle name="20% — акцент5 2 2_1 3" xfId="673"/>
    <cellStyle name="20% - Акцент5 2 2_1 4" xfId="1558"/>
    <cellStyle name="20% — акцент5 2 2_1 4" xfId="1559"/>
    <cellStyle name="20% - Акцент5 2 2_1 5" xfId="2239"/>
    <cellStyle name="20% — акцент5 2 2_1 5" xfId="2238"/>
    <cellStyle name="20% - Акцент5 2 2_1 6" xfId="2840"/>
    <cellStyle name="20% — акцент5 2 2_1 6" xfId="2839"/>
    <cellStyle name="20% - Акцент5 2 2_1 7" xfId="3445"/>
    <cellStyle name="20% — акцент5 2 2_1 7" xfId="3444"/>
    <cellStyle name="20% - Акцент5 2 2_1 8" xfId="4048"/>
    <cellStyle name="20% — акцент5 2 2_1 8" xfId="4047"/>
    <cellStyle name="20% - Акцент5 2 2_1 9" xfId="4651"/>
    <cellStyle name="20% — акцент5 2 2_1 9" xfId="4650"/>
    <cellStyle name="20% - Акцент5 2 3" xfId="668"/>
    <cellStyle name="20% — акцент5 2 3" xfId="669"/>
    <cellStyle name="20% - Акцент5 2 4" xfId="1554"/>
    <cellStyle name="20% — акцент5 2 4" xfId="1555"/>
    <cellStyle name="20% - Акцент5 2 5" xfId="2243"/>
    <cellStyle name="20% — акцент5 2 5" xfId="2242"/>
    <cellStyle name="20% - Акцент5 2 6" xfId="2844"/>
    <cellStyle name="20% — акцент5 2 6" xfId="2843"/>
    <cellStyle name="20% - Акцент5 2 7" xfId="3449"/>
    <cellStyle name="20% — акцент5 2 7" xfId="3448"/>
    <cellStyle name="20% - Акцент5 2 8" xfId="4052"/>
    <cellStyle name="20% — акцент5 2 8" xfId="4051"/>
    <cellStyle name="20% - Акцент5 2 9" xfId="4655"/>
    <cellStyle name="20% — акцент5 2 9" xfId="4654"/>
    <cellStyle name="20% - Акцент5 2_1" xfId="8648"/>
    <cellStyle name="20% — акцент5 2_1" xfId="8648"/>
    <cellStyle name="20% - Акцент5 2_1 10" xfId="5248"/>
    <cellStyle name="20% — акцент5 2_1 10" xfId="5247"/>
    <cellStyle name="20% - Акцент5 2_1 11" xfId="5854"/>
    <cellStyle name="20% — акцент5 2_1 11" xfId="5853"/>
    <cellStyle name="20% - Акцент5 2_1 12" xfId="6458"/>
    <cellStyle name="20% — акцент5 2_1 12" xfId="6457"/>
    <cellStyle name="20% - Акцент5 2_1 13" xfId="7061"/>
    <cellStyle name="20% — акцент5 2_1 13" xfId="7060"/>
    <cellStyle name="20% - Акцент5 2_1 14" xfId="7664"/>
    <cellStyle name="20% — акцент5 2_1 14" xfId="7663"/>
    <cellStyle name="20% - Акцент5 2_1 15" xfId="8261"/>
    <cellStyle name="20% — акцент5 2_1 15" xfId="8260"/>
    <cellStyle name="20% - Акцент5 2_1 2" xfId="8647"/>
    <cellStyle name="20% — акцент5 2_1 2" xfId="8647"/>
    <cellStyle name="20% - Акцент5 2_1 2 10" xfId="5852"/>
    <cellStyle name="20% — акцент5 2_1 2 10" xfId="5851"/>
    <cellStyle name="20% - Акцент5 2_1 2 11" xfId="6456"/>
    <cellStyle name="20% — акцент5 2_1 2 11" xfId="6455"/>
    <cellStyle name="20% - Акцент5 2_1 2 12" xfId="7059"/>
    <cellStyle name="20% — акцент5 2_1 2 12" xfId="7058"/>
    <cellStyle name="20% - Акцент5 2_1 2 13" xfId="7662"/>
    <cellStyle name="20% — акцент5 2_1 2 13" xfId="7661"/>
    <cellStyle name="20% - Акцент5 2_1 2 14" xfId="8259"/>
    <cellStyle name="20% — акцент5 2_1 2 14" xfId="8258"/>
    <cellStyle name="20% - Акцент5 2_1 2 2" xfId="678"/>
    <cellStyle name="20% — акцент5 2_1 2 2" xfId="679"/>
    <cellStyle name="20% - Акцент5 2_1 2 3" xfId="1564"/>
    <cellStyle name="20% — акцент5 2_1 2 3" xfId="1565"/>
    <cellStyle name="20% - Акцент5 2_1 2 4" xfId="2233"/>
    <cellStyle name="20% — акцент5 2_1 2 4" xfId="2232"/>
    <cellStyle name="20% - Акцент5 2_1 2 5" xfId="2834"/>
    <cellStyle name="20% — акцент5 2_1 2 5" xfId="2833"/>
    <cellStyle name="20% - Акцент5 2_1 2 6" xfId="3439"/>
    <cellStyle name="20% — акцент5 2_1 2 6" xfId="3438"/>
    <cellStyle name="20% - Акцент5 2_1 2 7" xfId="4042"/>
    <cellStyle name="20% — акцент5 2_1 2 7" xfId="4041"/>
    <cellStyle name="20% - Акцент5 2_1 2 8" xfId="4645"/>
    <cellStyle name="20% — акцент5 2_1 2 8" xfId="4644"/>
    <cellStyle name="20% - Акцент5 2_1 2 9" xfId="5246"/>
    <cellStyle name="20% — акцент5 2_1 2 9" xfId="5245"/>
    <cellStyle name="20% - Акцент5 2_1 3" xfId="676"/>
    <cellStyle name="20% — акцент5 2_1 3" xfId="677"/>
    <cellStyle name="20% - Акцент5 2_1 4" xfId="1562"/>
    <cellStyle name="20% — акцент5 2_1 4" xfId="1563"/>
    <cellStyle name="20% - Акцент5 2_1 5" xfId="2235"/>
    <cellStyle name="20% — акцент5 2_1 5" xfId="2234"/>
    <cellStyle name="20% - Акцент5 2_1 6" xfId="2836"/>
    <cellStyle name="20% — акцент5 2_1 6" xfId="2835"/>
    <cellStyle name="20% - Акцент5 2_1 7" xfId="3441"/>
    <cellStyle name="20% — акцент5 2_1 7" xfId="3440"/>
    <cellStyle name="20% - Акцент5 2_1 8" xfId="4044"/>
    <cellStyle name="20% — акцент5 2_1 8" xfId="4043"/>
    <cellStyle name="20% - Акцент5 2_1 9" xfId="4647"/>
    <cellStyle name="20% — акцент5 2_1 9" xfId="4646"/>
    <cellStyle name="20% - Акцент5 3" xfId="71"/>
    <cellStyle name="20% — акцент5 3" xfId="72"/>
    <cellStyle name="20% - Акцент5 3 10" xfId="5244"/>
    <cellStyle name="20% — акцент5 3 10" xfId="5243"/>
    <cellStyle name="20% - Акцент5 3 11" xfId="5850"/>
    <cellStyle name="20% — акцент5 3 11" xfId="5849"/>
    <cellStyle name="20% - Акцент5 3 12" xfId="6454"/>
    <cellStyle name="20% — акцент5 3 12" xfId="6453"/>
    <cellStyle name="20% - Акцент5 3 13" xfId="7057"/>
    <cellStyle name="20% — акцент5 3 13" xfId="7056"/>
    <cellStyle name="20% - Акцент5 3 14" xfId="7660"/>
    <cellStyle name="20% — акцент5 3 14" xfId="7659"/>
    <cellStyle name="20% - Акцент5 3 15" xfId="8257"/>
    <cellStyle name="20% — акцент5 3 15" xfId="8256"/>
    <cellStyle name="20% - Акцент5 3 2" xfId="73"/>
    <cellStyle name="20% — акцент5 3 2" xfId="74"/>
    <cellStyle name="20% - Акцент5 3 2 10" xfId="5848"/>
    <cellStyle name="20% — акцент5 3 2 10" xfId="5847"/>
    <cellStyle name="20% - Акцент5 3 2 11" xfId="6452"/>
    <cellStyle name="20% — акцент5 3 2 11" xfId="6451"/>
    <cellStyle name="20% - Акцент5 3 2 12" xfId="7055"/>
    <cellStyle name="20% — акцент5 3 2 12" xfId="7054"/>
    <cellStyle name="20% - Акцент5 3 2 13" xfId="7658"/>
    <cellStyle name="20% — акцент5 3 2 13" xfId="7657"/>
    <cellStyle name="20% - Акцент5 3 2 14" xfId="8255"/>
    <cellStyle name="20% — акцент5 3 2 14" xfId="8254"/>
    <cellStyle name="20% - Акцент5 3 2 2" xfId="682"/>
    <cellStyle name="20% — акцент5 3 2 2" xfId="683"/>
    <cellStyle name="20% - Акцент5 3 2 3" xfId="1568"/>
    <cellStyle name="20% — акцент5 3 2 3" xfId="1569"/>
    <cellStyle name="20% - Акцент5 3 2 4" xfId="2229"/>
    <cellStyle name="20% — акцент5 3 2 4" xfId="2228"/>
    <cellStyle name="20% - Акцент5 3 2 5" xfId="2830"/>
    <cellStyle name="20% — акцент5 3 2 5" xfId="2829"/>
    <cellStyle name="20% - Акцент5 3 2 6" xfId="3435"/>
    <cellStyle name="20% — акцент5 3 2 6" xfId="3434"/>
    <cellStyle name="20% - Акцент5 3 2 7" xfId="4038"/>
    <cellStyle name="20% — акцент5 3 2 7" xfId="4037"/>
    <cellStyle name="20% - Акцент5 3 2 8" xfId="4641"/>
    <cellStyle name="20% — акцент5 3 2 8" xfId="4640"/>
    <cellStyle name="20% - Акцент5 3 2 9" xfId="5242"/>
    <cellStyle name="20% — акцент5 3 2 9" xfId="5241"/>
    <cellStyle name="20% - Акцент5 3 2_1" xfId="8670"/>
    <cellStyle name="20% — акцент5 3 2_1" xfId="8670"/>
    <cellStyle name="20% - Акцент5 3 2_1 10" xfId="5240"/>
    <cellStyle name="20% — акцент5 3 2_1 10" xfId="5239"/>
    <cellStyle name="20% - Акцент5 3 2_1 11" xfId="5846"/>
    <cellStyle name="20% — акцент5 3 2_1 11" xfId="5845"/>
    <cellStyle name="20% - Акцент5 3 2_1 12" xfId="6450"/>
    <cellStyle name="20% — акцент5 3 2_1 12" xfId="6449"/>
    <cellStyle name="20% - Акцент5 3 2_1 13" xfId="7053"/>
    <cellStyle name="20% — акцент5 3 2_1 13" xfId="7052"/>
    <cellStyle name="20% - Акцент5 3 2_1 14" xfId="7656"/>
    <cellStyle name="20% — акцент5 3 2_1 14" xfId="7655"/>
    <cellStyle name="20% - Акцент5 3 2_1 15" xfId="8253"/>
    <cellStyle name="20% — акцент5 3 2_1 15" xfId="8252"/>
    <cellStyle name="20% - Акцент5 3 2_1 2" xfId="8671"/>
    <cellStyle name="20% — акцент5 3 2_1 2" xfId="8671"/>
    <cellStyle name="20% - Акцент5 3 2_1 2 10" xfId="5844"/>
    <cellStyle name="20% — акцент5 3 2_1 2 10" xfId="5843"/>
    <cellStyle name="20% - Акцент5 3 2_1 2 11" xfId="6448"/>
    <cellStyle name="20% — акцент5 3 2_1 2 11" xfId="6447"/>
    <cellStyle name="20% - Акцент5 3 2_1 2 12" xfId="7051"/>
    <cellStyle name="20% — акцент5 3 2_1 2 12" xfId="7050"/>
    <cellStyle name="20% - Акцент5 3 2_1 2 13" xfId="7654"/>
    <cellStyle name="20% — акцент5 3 2_1 2 13" xfId="7653"/>
    <cellStyle name="20% - Акцент5 3 2_1 2 14" xfId="8251"/>
    <cellStyle name="20% — акцент5 3 2_1 2 14" xfId="8250"/>
    <cellStyle name="20% - Акцент5 3 2_1 2 2" xfId="686"/>
    <cellStyle name="20% — акцент5 3 2_1 2 2" xfId="687"/>
    <cellStyle name="20% - Акцент5 3 2_1 2 3" xfId="1572"/>
    <cellStyle name="20% — акцент5 3 2_1 2 3" xfId="1573"/>
    <cellStyle name="20% - Акцент5 3 2_1 2 4" xfId="2225"/>
    <cellStyle name="20% — акцент5 3 2_1 2 4" xfId="2224"/>
    <cellStyle name="20% - Акцент5 3 2_1 2 5" xfId="2826"/>
    <cellStyle name="20% — акцент5 3 2_1 2 5" xfId="2825"/>
    <cellStyle name="20% - Акцент5 3 2_1 2 6" xfId="3431"/>
    <cellStyle name="20% — акцент5 3 2_1 2 6" xfId="3430"/>
    <cellStyle name="20% - Акцент5 3 2_1 2 7" xfId="4034"/>
    <cellStyle name="20% — акцент5 3 2_1 2 7" xfId="4033"/>
    <cellStyle name="20% - Акцент5 3 2_1 2 8" xfId="4637"/>
    <cellStyle name="20% — акцент5 3 2_1 2 8" xfId="4636"/>
    <cellStyle name="20% - Акцент5 3 2_1 2 9" xfId="5238"/>
    <cellStyle name="20% — акцент5 3 2_1 2 9" xfId="5237"/>
    <cellStyle name="20% - Акцент5 3 2_1 3" xfId="684"/>
    <cellStyle name="20% — акцент5 3 2_1 3" xfId="685"/>
    <cellStyle name="20% - Акцент5 3 2_1 4" xfId="1570"/>
    <cellStyle name="20% — акцент5 3 2_1 4" xfId="1571"/>
    <cellStyle name="20% - Акцент5 3 2_1 5" xfId="2227"/>
    <cellStyle name="20% — акцент5 3 2_1 5" xfId="2226"/>
    <cellStyle name="20% - Акцент5 3 2_1 6" xfId="2828"/>
    <cellStyle name="20% — акцент5 3 2_1 6" xfId="2827"/>
    <cellStyle name="20% - Акцент5 3 2_1 7" xfId="3433"/>
    <cellStyle name="20% — акцент5 3 2_1 7" xfId="3432"/>
    <cellStyle name="20% - Акцент5 3 2_1 8" xfId="4036"/>
    <cellStyle name="20% — акцент5 3 2_1 8" xfId="4035"/>
    <cellStyle name="20% - Акцент5 3 2_1 9" xfId="4639"/>
    <cellStyle name="20% — акцент5 3 2_1 9" xfId="4638"/>
    <cellStyle name="20% - Акцент5 3 3" xfId="680"/>
    <cellStyle name="20% — акцент5 3 3" xfId="681"/>
    <cellStyle name="20% - Акцент5 3 4" xfId="1566"/>
    <cellStyle name="20% — акцент5 3 4" xfId="1567"/>
    <cellStyle name="20% - Акцент5 3 5" xfId="2231"/>
    <cellStyle name="20% — акцент5 3 5" xfId="2230"/>
    <cellStyle name="20% - Акцент5 3 6" xfId="2832"/>
    <cellStyle name="20% — акцент5 3 6" xfId="2831"/>
    <cellStyle name="20% - Акцент5 3 7" xfId="3437"/>
    <cellStyle name="20% — акцент5 3 7" xfId="3436"/>
    <cellStyle name="20% - Акцент5 3 8" xfId="4040"/>
    <cellStyle name="20% — акцент5 3 8" xfId="4039"/>
    <cellStyle name="20% - Акцент5 3 9" xfId="4643"/>
    <cellStyle name="20% — акцент5 3 9" xfId="4642"/>
    <cellStyle name="20% - Акцент5 3_1" xfId="8648"/>
    <cellStyle name="20% — акцент5 3_1" xfId="8648"/>
    <cellStyle name="20% - Акцент5 3_1 10" xfId="5236"/>
    <cellStyle name="20% — акцент5 3_1 10" xfId="5235"/>
    <cellStyle name="20% - Акцент5 3_1 11" xfId="5842"/>
    <cellStyle name="20% — акцент5 3_1 11" xfId="5841"/>
    <cellStyle name="20% - Акцент5 3_1 12" xfId="6446"/>
    <cellStyle name="20% — акцент5 3_1 12" xfId="6445"/>
    <cellStyle name="20% - Акцент5 3_1 13" xfId="7049"/>
    <cellStyle name="20% — акцент5 3_1 13" xfId="7048"/>
    <cellStyle name="20% - Акцент5 3_1 14" xfId="7652"/>
    <cellStyle name="20% — акцент5 3_1 14" xfId="7651"/>
    <cellStyle name="20% - Акцент5 3_1 15" xfId="8249"/>
    <cellStyle name="20% — акцент5 3_1 15" xfId="8248"/>
    <cellStyle name="20% - Акцент5 3_1 2" xfId="8647"/>
    <cellStyle name="20% — акцент5 3_1 2" xfId="8647"/>
    <cellStyle name="20% - Акцент5 3_1 2 10" xfId="5840"/>
    <cellStyle name="20% — акцент5 3_1 2 10" xfId="5839"/>
    <cellStyle name="20% - Акцент5 3_1 2 11" xfId="6444"/>
    <cellStyle name="20% — акцент5 3_1 2 11" xfId="6443"/>
    <cellStyle name="20% - Акцент5 3_1 2 12" xfId="7047"/>
    <cellStyle name="20% — акцент5 3_1 2 12" xfId="7046"/>
    <cellStyle name="20% - Акцент5 3_1 2 13" xfId="7650"/>
    <cellStyle name="20% — акцент5 3_1 2 13" xfId="7649"/>
    <cellStyle name="20% - Акцент5 3_1 2 14" xfId="8247"/>
    <cellStyle name="20% — акцент5 3_1 2 14" xfId="8246"/>
    <cellStyle name="20% - Акцент5 3_1 2 2" xfId="690"/>
    <cellStyle name="20% — акцент5 3_1 2 2" xfId="691"/>
    <cellStyle name="20% - Акцент5 3_1 2 3" xfId="1576"/>
    <cellStyle name="20% — акцент5 3_1 2 3" xfId="1577"/>
    <cellStyle name="20% - Акцент5 3_1 2 4" xfId="2221"/>
    <cellStyle name="20% — акцент5 3_1 2 4" xfId="2220"/>
    <cellStyle name="20% - Акцент5 3_1 2 5" xfId="2822"/>
    <cellStyle name="20% — акцент5 3_1 2 5" xfId="2821"/>
    <cellStyle name="20% - Акцент5 3_1 2 6" xfId="3427"/>
    <cellStyle name="20% — акцент5 3_1 2 6" xfId="3426"/>
    <cellStyle name="20% - Акцент5 3_1 2 7" xfId="4030"/>
    <cellStyle name="20% — акцент5 3_1 2 7" xfId="4029"/>
    <cellStyle name="20% - Акцент5 3_1 2 8" xfId="4633"/>
    <cellStyle name="20% — акцент5 3_1 2 8" xfId="4632"/>
    <cellStyle name="20% - Акцент5 3_1 2 9" xfId="5234"/>
    <cellStyle name="20% — акцент5 3_1 2 9" xfId="5233"/>
    <cellStyle name="20% - Акцент5 3_1 3" xfId="688"/>
    <cellStyle name="20% — акцент5 3_1 3" xfId="689"/>
    <cellStyle name="20% - Акцент5 3_1 4" xfId="1574"/>
    <cellStyle name="20% — акцент5 3_1 4" xfId="1575"/>
    <cellStyle name="20% - Акцент5 3_1 5" xfId="2223"/>
    <cellStyle name="20% — акцент5 3_1 5" xfId="2222"/>
    <cellStyle name="20% - Акцент5 3_1 6" xfId="2824"/>
    <cellStyle name="20% — акцент5 3_1 6" xfId="2823"/>
    <cellStyle name="20% - Акцент5 3_1 7" xfId="3429"/>
    <cellStyle name="20% — акцент5 3_1 7" xfId="3428"/>
    <cellStyle name="20% - Акцент5 3_1 8" xfId="4032"/>
    <cellStyle name="20% — акцент5 3_1 8" xfId="4031"/>
    <cellStyle name="20% - Акцент5 3_1 9" xfId="4635"/>
    <cellStyle name="20% — акцент5 3_1 9" xfId="4634"/>
    <cellStyle name="20% - Акцент5 4" xfId="75"/>
    <cellStyle name="20% — акцент5 4" xfId="76"/>
    <cellStyle name="20% - Акцент5 4 10" xfId="5232"/>
    <cellStyle name="20% — акцент5 4 10" xfId="5837"/>
    <cellStyle name="20% - Акцент5 4 11" xfId="5838"/>
    <cellStyle name="20% — акцент5 4 11" xfId="6441"/>
    <cellStyle name="20% - Акцент5 4 12" xfId="6442"/>
    <cellStyle name="20% — акцент5 4 12" xfId="7044"/>
    <cellStyle name="20% - Акцент5 4 13" xfId="7045"/>
    <cellStyle name="20% — акцент5 4 13" xfId="7647"/>
    <cellStyle name="20% - Акцент5 4 14" xfId="7648"/>
    <cellStyle name="20% — акцент5 4 14" xfId="8244"/>
    <cellStyle name="20% - Акцент5 4 15" xfId="8245"/>
    <cellStyle name="20% - Акцент5 4 2" xfId="77"/>
    <cellStyle name="20% — акцент5 4 2" xfId="693"/>
    <cellStyle name="20% - Акцент5 4 2 10" xfId="5836"/>
    <cellStyle name="20% - Акцент5 4 2 11" xfId="6440"/>
    <cellStyle name="20% - Акцент5 4 2 12" xfId="7043"/>
    <cellStyle name="20% - Акцент5 4 2 13" xfId="7646"/>
    <cellStyle name="20% - Акцент5 4 2 14" xfId="8243"/>
    <cellStyle name="20% - Акцент5 4 2 2" xfId="694"/>
    <cellStyle name="20% - Акцент5 4 2 3" xfId="1580"/>
    <cellStyle name="20% - Акцент5 4 2 4" xfId="2217"/>
    <cellStyle name="20% - Акцент5 4 2 5" xfId="2818"/>
    <cellStyle name="20% - Акцент5 4 2 6" xfId="3423"/>
    <cellStyle name="20% - Акцент5 4 2 7" xfId="4026"/>
    <cellStyle name="20% - Акцент5 4 2 8" xfId="4629"/>
    <cellStyle name="20% - Акцент5 4 2 9" xfId="5230"/>
    <cellStyle name="20% - Акцент5 4 3" xfId="692"/>
    <cellStyle name="20% — акцент5 4 3" xfId="1579"/>
    <cellStyle name="20% - Акцент5 4 4" xfId="1578"/>
    <cellStyle name="20% — акцент5 4 4" xfId="2218"/>
    <cellStyle name="20% - Акцент5 4 5" xfId="2219"/>
    <cellStyle name="20% — акцент5 4 5" xfId="2819"/>
    <cellStyle name="20% - Акцент5 4 6" xfId="2820"/>
    <cellStyle name="20% — акцент5 4 6" xfId="3424"/>
    <cellStyle name="20% - Акцент5 4 7" xfId="3425"/>
    <cellStyle name="20% — акцент5 4 7" xfId="4027"/>
    <cellStyle name="20% - Акцент5 4 8" xfId="4028"/>
    <cellStyle name="20% — акцент5 4 8" xfId="4630"/>
    <cellStyle name="20% - Акцент5 4 9" xfId="4631"/>
    <cellStyle name="20% — акцент5 4 9" xfId="5231"/>
    <cellStyle name="20% - Акцент5 4_1" xfId="8648"/>
    <cellStyle name="20% — акцент5 4_1" xfId="8670"/>
    <cellStyle name="20% - Акцент5 4_1 10" xfId="5229"/>
    <cellStyle name="20% — акцент5 4_1 10" xfId="5228"/>
    <cellStyle name="20% - Акцент5 4_1 11" xfId="5835"/>
    <cellStyle name="20% — акцент5 4_1 11" xfId="5834"/>
    <cellStyle name="20% - Акцент5 4_1 12" xfId="6439"/>
    <cellStyle name="20% — акцент5 4_1 12" xfId="6438"/>
    <cellStyle name="20% - Акцент5 4_1 13" xfId="7042"/>
    <cellStyle name="20% — акцент5 4_1 13" xfId="7041"/>
    <cellStyle name="20% - Акцент5 4_1 14" xfId="7645"/>
    <cellStyle name="20% — акцент5 4_1 14" xfId="7644"/>
    <cellStyle name="20% - Акцент5 4_1 15" xfId="8242"/>
    <cellStyle name="20% — акцент5 4_1 15" xfId="8241"/>
    <cellStyle name="20% - Акцент5 4_1 2" xfId="8647"/>
    <cellStyle name="20% — акцент5 4_1 2" xfId="8671"/>
    <cellStyle name="20% - Акцент5 4_1 2 10" xfId="5833"/>
    <cellStyle name="20% — акцент5 4_1 2 10" xfId="5832"/>
    <cellStyle name="20% - Акцент5 4_1 2 11" xfId="6437"/>
    <cellStyle name="20% — акцент5 4_1 2 11" xfId="6436"/>
    <cellStyle name="20% - Акцент5 4_1 2 12" xfId="7040"/>
    <cellStyle name="20% — акцент5 4_1 2 12" xfId="7039"/>
    <cellStyle name="20% - Акцент5 4_1 2 13" xfId="7643"/>
    <cellStyle name="20% — акцент5 4_1 2 13" xfId="7642"/>
    <cellStyle name="20% - Акцент5 4_1 2 14" xfId="8240"/>
    <cellStyle name="20% — акцент5 4_1 2 14" xfId="8239"/>
    <cellStyle name="20% - Акцент5 4_1 2 2" xfId="697"/>
    <cellStyle name="20% — акцент5 4_1 2 2" xfId="698"/>
    <cellStyle name="20% - Акцент5 4_1 2 3" xfId="1583"/>
    <cellStyle name="20% — акцент5 4_1 2 3" xfId="1584"/>
    <cellStyle name="20% - Акцент5 4_1 2 4" xfId="2214"/>
    <cellStyle name="20% — акцент5 4_1 2 4" xfId="2213"/>
    <cellStyle name="20% - Акцент5 4_1 2 5" xfId="2815"/>
    <cellStyle name="20% — акцент5 4_1 2 5" xfId="2814"/>
    <cellStyle name="20% - Акцент5 4_1 2 6" xfId="3420"/>
    <cellStyle name="20% — акцент5 4_1 2 6" xfId="3419"/>
    <cellStyle name="20% - Акцент5 4_1 2 7" xfId="4023"/>
    <cellStyle name="20% — акцент5 4_1 2 7" xfId="4022"/>
    <cellStyle name="20% - Акцент5 4_1 2 8" xfId="4626"/>
    <cellStyle name="20% — акцент5 4_1 2 8" xfId="4625"/>
    <cellStyle name="20% - Акцент5 4_1 2 9" xfId="5227"/>
    <cellStyle name="20% — акцент5 4_1 2 9" xfId="5226"/>
    <cellStyle name="20% - Акцент5 4_1 3" xfId="695"/>
    <cellStyle name="20% — акцент5 4_1 3" xfId="696"/>
    <cellStyle name="20% - Акцент5 4_1 4" xfId="1581"/>
    <cellStyle name="20% — акцент5 4_1 4" xfId="1582"/>
    <cellStyle name="20% - Акцент5 4_1 5" xfId="2216"/>
    <cellStyle name="20% — акцент5 4_1 5" xfId="2215"/>
    <cellStyle name="20% - Акцент5 4_1 6" xfId="2817"/>
    <cellStyle name="20% — акцент5 4_1 6" xfId="2816"/>
    <cellStyle name="20% - Акцент5 4_1 7" xfId="3422"/>
    <cellStyle name="20% — акцент5 4_1 7" xfId="3421"/>
    <cellStyle name="20% - Акцент5 4_1 8" xfId="4025"/>
    <cellStyle name="20% — акцент5 4_1 8" xfId="4024"/>
    <cellStyle name="20% - Акцент5 4_1 9" xfId="4628"/>
    <cellStyle name="20% — акцент5 4_1 9" xfId="4627"/>
    <cellStyle name="20% - Акцент5 5" xfId="78"/>
    <cellStyle name="20% — акцент5 5" xfId="514"/>
    <cellStyle name="20% - Акцент5 5 10" xfId="5831"/>
    <cellStyle name="20% — акцент5 5 10" xfId="5830"/>
    <cellStyle name="20% - Акцент5 5 11" xfId="6435"/>
    <cellStyle name="20% — акцент5 5 11" xfId="6434"/>
    <cellStyle name="20% - Акцент5 5 12" xfId="7038"/>
    <cellStyle name="20% — акцент5 5 12" xfId="7037"/>
    <cellStyle name="20% - Акцент5 5 13" xfId="7641"/>
    <cellStyle name="20% — акцент5 5 13" xfId="7640"/>
    <cellStyle name="20% - Акцент5 5 14" xfId="8238"/>
    <cellStyle name="20% — акцент5 5 14" xfId="8237"/>
    <cellStyle name="20% - Акцент5 5 2" xfId="699"/>
    <cellStyle name="20% — акцент5 5 2" xfId="700"/>
    <cellStyle name="20% - Акцент5 5 3" xfId="1585"/>
    <cellStyle name="20% — акцент5 5 3" xfId="1586"/>
    <cellStyle name="20% - Акцент5 5 4" xfId="2212"/>
    <cellStyle name="20% — акцент5 5 4" xfId="2211"/>
    <cellStyle name="20% - Акцент5 5 5" xfId="2813"/>
    <cellStyle name="20% — акцент5 5 5" xfId="2812"/>
    <cellStyle name="20% - Акцент5 5 6" xfId="3418"/>
    <cellStyle name="20% — акцент5 5 6" xfId="3417"/>
    <cellStyle name="20% - Акцент5 5 7" xfId="4021"/>
    <cellStyle name="20% — акцент5 5 7" xfId="4020"/>
    <cellStyle name="20% - Акцент5 5 8" xfId="4624"/>
    <cellStyle name="20% — акцент5 5 8" xfId="4623"/>
    <cellStyle name="20% - Акцент5 5 9" xfId="5225"/>
    <cellStyle name="20% — акцент5 5 9" xfId="5224"/>
    <cellStyle name="20% - Акцент5 6" xfId="666"/>
    <cellStyle name="20% — акцент5 6" xfId="667"/>
    <cellStyle name="20% - Акцент5 7" xfId="1552"/>
    <cellStyle name="20% — акцент5 7" xfId="1553"/>
    <cellStyle name="20% - Акцент5 8" xfId="2245"/>
    <cellStyle name="20% — акцент5 8" xfId="2244"/>
    <cellStyle name="20% - Акцент5 9" xfId="2846"/>
    <cellStyle name="20% — акцент5 9" xfId="2845"/>
    <cellStyle name="20% - Акцент5_1" xfId="8648"/>
    <cellStyle name="20% - Акцент6" xfId="79"/>
    <cellStyle name="20% — акцент6" xfId="80"/>
    <cellStyle name="20% - Акцент6 10" xfId="3415"/>
    <cellStyle name="20% — акцент6 10" xfId="3414"/>
    <cellStyle name="20% - Акцент6 11" xfId="4018"/>
    <cellStyle name="20% — акцент6 11" xfId="4017"/>
    <cellStyle name="20% - Акцент6 12" xfId="4621"/>
    <cellStyle name="20% — акцент6 12" xfId="4620"/>
    <cellStyle name="20% - Акцент6 13" xfId="5222"/>
    <cellStyle name="20% — акцент6 13" xfId="5221"/>
    <cellStyle name="20% - Акцент6 14" xfId="5828"/>
    <cellStyle name="20% — акцент6 14" xfId="5827"/>
    <cellStyle name="20% - Акцент6 15" xfId="6432"/>
    <cellStyle name="20% — акцент6 15" xfId="6431"/>
    <cellStyle name="20% - Акцент6 16" xfId="7035"/>
    <cellStyle name="20% — акцент6 16" xfId="7034"/>
    <cellStyle name="20% - Акцент6 17" xfId="7638"/>
    <cellStyle name="20% — акцент6 17" xfId="7637"/>
    <cellStyle name="20% - Акцент6 18" xfId="8236"/>
    <cellStyle name="20% — акцент6 18" xfId="8235"/>
    <cellStyle name="20% - Акцент6 19" xfId="8701"/>
    <cellStyle name="20% - Акцент6 2" xfId="81"/>
    <cellStyle name="20% — акцент6 2" xfId="82"/>
    <cellStyle name="20% - Акцент6 2 10" xfId="5220"/>
    <cellStyle name="20% — акцент6 2 10" xfId="5219"/>
    <cellStyle name="20% - Акцент6 2 11" xfId="5826"/>
    <cellStyle name="20% — акцент6 2 11" xfId="5825"/>
    <cellStyle name="20% - Акцент6 2 12" xfId="6430"/>
    <cellStyle name="20% — акцент6 2 12" xfId="6429"/>
    <cellStyle name="20% - Акцент6 2 13" xfId="7033"/>
    <cellStyle name="20% — акцент6 2 13" xfId="7032"/>
    <cellStyle name="20% - Акцент6 2 14" xfId="7636"/>
    <cellStyle name="20% — акцент6 2 14" xfId="7635"/>
    <cellStyle name="20% - Акцент6 2 15" xfId="8234"/>
    <cellStyle name="20% — акцент6 2 15" xfId="8233"/>
    <cellStyle name="20% - Акцент6 2 2" xfId="83"/>
    <cellStyle name="20% — акцент6 2 2" xfId="84"/>
    <cellStyle name="20% - Акцент6 2 2 10" xfId="5824"/>
    <cellStyle name="20% — акцент6 2 2 10" xfId="5823"/>
    <cellStyle name="20% - Акцент6 2 2 11" xfId="6428"/>
    <cellStyle name="20% — акцент6 2 2 11" xfId="6427"/>
    <cellStyle name="20% - Акцент6 2 2 12" xfId="7031"/>
    <cellStyle name="20% — акцент6 2 2 12" xfId="7030"/>
    <cellStyle name="20% - Акцент6 2 2 13" xfId="7634"/>
    <cellStyle name="20% — акцент6 2 2 13" xfId="7633"/>
    <cellStyle name="20% - Акцент6 2 2 14" xfId="8232"/>
    <cellStyle name="20% — акцент6 2 2 14" xfId="8231"/>
    <cellStyle name="20% - Акцент6 2 2 2" xfId="705"/>
    <cellStyle name="20% — акцент6 2 2 2" xfId="706"/>
    <cellStyle name="20% - Акцент6 2 2 3" xfId="1592"/>
    <cellStyle name="20% — акцент6 2 2 3" xfId="1593"/>
    <cellStyle name="20% - Акцент6 2 2 4" xfId="2205"/>
    <cellStyle name="20% — акцент6 2 2 4" xfId="2204"/>
    <cellStyle name="20% - Акцент6 2 2 5" xfId="2806"/>
    <cellStyle name="20% — акцент6 2 2 5" xfId="2805"/>
    <cellStyle name="20% - Акцент6 2 2 6" xfId="3411"/>
    <cellStyle name="20% — акцент6 2 2 6" xfId="3410"/>
    <cellStyle name="20% - Акцент6 2 2 7" xfId="4014"/>
    <cellStyle name="20% — акцент6 2 2 7" xfId="4013"/>
    <cellStyle name="20% - Акцент6 2 2 8" xfId="4617"/>
    <cellStyle name="20% — акцент6 2 2 8" xfId="4616"/>
    <cellStyle name="20% - Акцент6 2 2 9" xfId="5218"/>
    <cellStyle name="20% — акцент6 2 2 9" xfId="5217"/>
    <cellStyle name="20% - Акцент6 2 2_1" xfId="8670"/>
    <cellStyle name="20% — акцент6 2 2_1" xfId="8670"/>
    <cellStyle name="20% - Акцент6 2 2_1 10" xfId="5216"/>
    <cellStyle name="20% — акцент6 2 2_1 10" xfId="5215"/>
    <cellStyle name="20% - Акцент6 2 2_1 11" xfId="5822"/>
    <cellStyle name="20% — акцент6 2 2_1 11" xfId="5821"/>
    <cellStyle name="20% - Акцент6 2 2_1 12" xfId="6426"/>
    <cellStyle name="20% — акцент6 2 2_1 12" xfId="6425"/>
    <cellStyle name="20% - Акцент6 2 2_1 13" xfId="7029"/>
    <cellStyle name="20% — акцент6 2 2_1 13" xfId="7028"/>
    <cellStyle name="20% - Акцент6 2 2_1 14" xfId="7632"/>
    <cellStyle name="20% — акцент6 2 2_1 14" xfId="7631"/>
    <cellStyle name="20% - Акцент6 2 2_1 15" xfId="8230"/>
    <cellStyle name="20% — акцент6 2 2_1 15" xfId="8229"/>
    <cellStyle name="20% - Акцент6 2 2_1 2" xfId="8671"/>
    <cellStyle name="20% — акцент6 2 2_1 2" xfId="8671"/>
    <cellStyle name="20% - Акцент6 2 2_1 2 10" xfId="5820"/>
    <cellStyle name="20% — акцент6 2 2_1 2 10" xfId="5819"/>
    <cellStyle name="20% - Акцент6 2 2_1 2 11" xfId="6424"/>
    <cellStyle name="20% — акцент6 2 2_1 2 11" xfId="6423"/>
    <cellStyle name="20% - Акцент6 2 2_1 2 12" xfId="7027"/>
    <cellStyle name="20% — акцент6 2 2_1 2 12" xfId="7026"/>
    <cellStyle name="20% - Акцент6 2 2_1 2 13" xfId="7630"/>
    <cellStyle name="20% — акцент6 2 2_1 2 13" xfId="7629"/>
    <cellStyle name="20% - Акцент6 2 2_1 2 14" xfId="8228"/>
    <cellStyle name="20% — акцент6 2 2_1 2 14" xfId="8227"/>
    <cellStyle name="20% - Акцент6 2 2_1 2 2" xfId="709"/>
    <cellStyle name="20% — акцент6 2 2_1 2 2" xfId="710"/>
    <cellStyle name="20% - Акцент6 2 2_1 2 3" xfId="1596"/>
    <cellStyle name="20% — акцент6 2 2_1 2 3" xfId="1597"/>
    <cellStyle name="20% - Акцент6 2 2_1 2 4" xfId="2201"/>
    <cellStyle name="20% — акцент6 2 2_1 2 4" xfId="2200"/>
    <cellStyle name="20% - Акцент6 2 2_1 2 5" xfId="2802"/>
    <cellStyle name="20% — акцент6 2 2_1 2 5" xfId="2801"/>
    <cellStyle name="20% - Акцент6 2 2_1 2 6" xfId="3407"/>
    <cellStyle name="20% — акцент6 2 2_1 2 6" xfId="3406"/>
    <cellStyle name="20% - Акцент6 2 2_1 2 7" xfId="4010"/>
    <cellStyle name="20% — акцент6 2 2_1 2 7" xfId="4009"/>
    <cellStyle name="20% - Акцент6 2 2_1 2 8" xfId="4613"/>
    <cellStyle name="20% — акцент6 2 2_1 2 8" xfId="4612"/>
    <cellStyle name="20% - Акцент6 2 2_1 2 9" xfId="5214"/>
    <cellStyle name="20% — акцент6 2 2_1 2 9" xfId="5213"/>
    <cellStyle name="20% - Акцент6 2 2_1 3" xfId="707"/>
    <cellStyle name="20% — акцент6 2 2_1 3" xfId="708"/>
    <cellStyle name="20% - Акцент6 2 2_1 4" xfId="1594"/>
    <cellStyle name="20% — акцент6 2 2_1 4" xfId="1595"/>
    <cellStyle name="20% - Акцент6 2 2_1 5" xfId="2203"/>
    <cellStyle name="20% — акцент6 2 2_1 5" xfId="2202"/>
    <cellStyle name="20% - Акцент6 2 2_1 6" xfId="2804"/>
    <cellStyle name="20% — акцент6 2 2_1 6" xfId="2803"/>
    <cellStyle name="20% - Акцент6 2 2_1 7" xfId="3409"/>
    <cellStyle name="20% — акцент6 2 2_1 7" xfId="3408"/>
    <cellStyle name="20% - Акцент6 2 2_1 8" xfId="4012"/>
    <cellStyle name="20% — акцент6 2 2_1 8" xfId="4011"/>
    <cellStyle name="20% - Акцент6 2 2_1 9" xfId="4615"/>
    <cellStyle name="20% — акцент6 2 2_1 9" xfId="4614"/>
    <cellStyle name="20% - Акцент6 2 3" xfId="703"/>
    <cellStyle name="20% — акцент6 2 3" xfId="704"/>
    <cellStyle name="20% - Акцент6 2 4" xfId="1590"/>
    <cellStyle name="20% — акцент6 2 4" xfId="1591"/>
    <cellStyle name="20% - Акцент6 2 5" xfId="2207"/>
    <cellStyle name="20% — акцент6 2 5" xfId="2206"/>
    <cellStyle name="20% - Акцент6 2 6" xfId="2808"/>
    <cellStyle name="20% — акцент6 2 6" xfId="2807"/>
    <cellStyle name="20% - Акцент6 2 7" xfId="3413"/>
    <cellStyle name="20% — акцент6 2 7" xfId="3412"/>
    <cellStyle name="20% - Акцент6 2 8" xfId="4016"/>
    <cellStyle name="20% — акцент6 2 8" xfId="4015"/>
    <cellStyle name="20% - Акцент6 2 9" xfId="4619"/>
    <cellStyle name="20% — акцент6 2 9" xfId="4618"/>
    <cellStyle name="20% - Акцент6 2_1" xfId="8650"/>
    <cellStyle name="20% — акцент6 2_1" xfId="8650"/>
    <cellStyle name="20% - Акцент6 2_1 10" xfId="5212"/>
    <cellStyle name="20% — акцент6 2_1 10" xfId="5211"/>
    <cellStyle name="20% - Акцент6 2_1 11" xfId="5818"/>
    <cellStyle name="20% — акцент6 2_1 11" xfId="5817"/>
    <cellStyle name="20% - Акцент6 2_1 12" xfId="6422"/>
    <cellStyle name="20% — акцент6 2_1 12" xfId="6421"/>
    <cellStyle name="20% - Акцент6 2_1 13" xfId="7025"/>
    <cellStyle name="20% — акцент6 2_1 13" xfId="7024"/>
    <cellStyle name="20% - Акцент6 2_1 14" xfId="7628"/>
    <cellStyle name="20% — акцент6 2_1 14" xfId="7627"/>
    <cellStyle name="20% - Акцент6 2_1 15" xfId="8226"/>
    <cellStyle name="20% — акцент6 2_1 15" xfId="8225"/>
    <cellStyle name="20% - Акцент6 2_1 2" xfId="8649"/>
    <cellStyle name="20% — акцент6 2_1 2" xfId="8649"/>
    <cellStyle name="20% - Акцент6 2_1 2 10" xfId="5816"/>
    <cellStyle name="20% — акцент6 2_1 2 10" xfId="5815"/>
    <cellStyle name="20% - Акцент6 2_1 2 11" xfId="6420"/>
    <cellStyle name="20% — акцент6 2_1 2 11" xfId="6419"/>
    <cellStyle name="20% - Акцент6 2_1 2 12" xfId="7023"/>
    <cellStyle name="20% — акцент6 2_1 2 12" xfId="7022"/>
    <cellStyle name="20% - Акцент6 2_1 2 13" xfId="7626"/>
    <cellStyle name="20% — акцент6 2_1 2 13" xfId="7625"/>
    <cellStyle name="20% - Акцент6 2_1 2 14" xfId="8224"/>
    <cellStyle name="20% — акцент6 2_1 2 14" xfId="8223"/>
    <cellStyle name="20% - Акцент6 2_1 2 2" xfId="713"/>
    <cellStyle name="20% — акцент6 2_1 2 2" xfId="714"/>
    <cellStyle name="20% - Акцент6 2_1 2 3" xfId="1600"/>
    <cellStyle name="20% — акцент6 2_1 2 3" xfId="1601"/>
    <cellStyle name="20% - Акцент6 2_1 2 4" xfId="2197"/>
    <cellStyle name="20% — акцент6 2_1 2 4" xfId="2196"/>
    <cellStyle name="20% - Акцент6 2_1 2 5" xfId="2798"/>
    <cellStyle name="20% — акцент6 2_1 2 5" xfId="2797"/>
    <cellStyle name="20% - Акцент6 2_1 2 6" xfId="3403"/>
    <cellStyle name="20% — акцент6 2_1 2 6" xfId="3402"/>
    <cellStyle name="20% - Акцент6 2_1 2 7" xfId="4006"/>
    <cellStyle name="20% — акцент6 2_1 2 7" xfId="4005"/>
    <cellStyle name="20% - Акцент6 2_1 2 8" xfId="4609"/>
    <cellStyle name="20% — акцент6 2_1 2 8" xfId="4608"/>
    <cellStyle name="20% - Акцент6 2_1 2 9" xfId="5210"/>
    <cellStyle name="20% — акцент6 2_1 2 9" xfId="5209"/>
    <cellStyle name="20% - Акцент6 2_1 3" xfId="711"/>
    <cellStyle name="20% — акцент6 2_1 3" xfId="712"/>
    <cellStyle name="20% - Акцент6 2_1 4" xfId="1598"/>
    <cellStyle name="20% — акцент6 2_1 4" xfId="1599"/>
    <cellStyle name="20% - Акцент6 2_1 5" xfId="2199"/>
    <cellStyle name="20% — акцент6 2_1 5" xfId="2198"/>
    <cellStyle name="20% - Акцент6 2_1 6" xfId="2800"/>
    <cellStyle name="20% — акцент6 2_1 6" xfId="2799"/>
    <cellStyle name="20% - Акцент6 2_1 7" xfId="3405"/>
    <cellStyle name="20% — акцент6 2_1 7" xfId="3404"/>
    <cellStyle name="20% - Акцент6 2_1 8" xfId="4008"/>
    <cellStyle name="20% — акцент6 2_1 8" xfId="4007"/>
    <cellStyle name="20% - Акцент6 2_1 9" xfId="4611"/>
    <cellStyle name="20% — акцент6 2_1 9" xfId="4610"/>
    <cellStyle name="20% - Акцент6 3" xfId="85"/>
    <cellStyle name="20% — акцент6 3" xfId="86"/>
    <cellStyle name="20% - Акцент6 3 10" xfId="5208"/>
    <cellStyle name="20% — акцент6 3 10" xfId="5207"/>
    <cellStyle name="20% - Акцент6 3 11" xfId="5814"/>
    <cellStyle name="20% — акцент6 3 11" xfId="5813"/>
    <cellStyle name="20% - Акцент6 3 12" xfId="6418"/>
    <cellStyle name="20% — акцент6 3 12" xfId="6417"/>
    <cellStyle name="20% - Акцент6 3 13" xfId="7021"/>
    <cellStyle name="20% — акцент6 3 13" xfId="7020"/>
    <cellStyle name="20% - Акцент6 3 14" xfId="7624"/>
    <cellStyle name="20% — акцент6 3 14" xfId="7623"/>
    <cellStyle name="20% - Акцент6 3 15" xfId="8222"/>
    <cellStyle name="20% — акцент6 3 15" xfId="8221"/>
    <cellStyle name="20% - Акцент6 3 2" xfId="87"/>
    <cellStyle name="20% — акцент6 3 2" xfId="88"/>
    <cellStyle name="20% - Акцент6 3 2 10" xfId="5812"/>
    <cellStyle name="20% — акцент6 3 2 10" xfId="5811"/>
    <cellStyle name="20% - Акцент6 3 2 11" xfId="6416"/>
    <cellStyle name="20% — акцент6 3 2 11" xfId="6415"/>
    <cellStyle name="20% - Акцент6 3 2 12" xfId="7019"/>
    <cellStyle name="20% — акцент6 3 2 12" xfId="7018"/>
    <cellStyle name="20% - Акцент6 3 2 13" xfId="7622"/>
    <cellStyle name="20% — акцент6 3 2 13" xfId="7621"/>
    <cellStyle name="20% - Акцент6 3 2 14" xfId="8220"/>
    <cellStyle name="20% — акцент6 3 2 14" xfId="8219"/>
    <cellStyle name="20% - Акцент6 3 2 2" xfId="717"/>
    <cellStyle name="20% — акцент6 3 2 2" xfId="718"/>
    <cellStyle name="20% - Акцент6 3 2 3" xfId="1604"/>
    <cellStyle name="20% — акцент6 3 2 3" xfId="1605"/>
    <cellStyle name="20% - Акцент6 3 2 4" xfId="2193"/>
    <cellStyle name="20% — акцент6 3 2 4" xfId="2192"/>
    <cellStyle name="20% - Акцент6 3 2 5" xfId="2794"/>
    <cellStyle name="20% — акцент6 3 2 5" xfId="2793"/>
    <cellStyle name="20% - Акцент6 3 2 6" xfId="3399"/>
    <cellStyle name="20% — акцент6 3 2 6" xfId="3398"/>
    <cellStyle name="20% - Акцент6 3 2 7" xfId="4002"/>
    <cellStyle name="20% — акцент6 3 2 7" xfId="4001"/>
    <cellStyle name="20% - Акцент6 3 2 8" xfId="4605"/>
    <cellStyle name="20% — акцент6 3 2 8" xfId="4604"/>
    <cellStyle name="20% - Акцент6 3 2 9" xfId="5206"/>
    <cellStyle name="20% — акцент6 3 2 9" xfId="5205"/>
    <cellStyle name="20% - Акцент6 3 2_1" xfId="8670"/>
    <cellStyle name="20% — акцент6 3 2_1" xfId="8670"/>
    <cellStyle name="20% - Акцент6 3 2_1 10" xfId="5204"/>
    <cellStyle name="20% — акцент6 3 2_1 10" xfId="5203"/>
    <cellStyle name="20% - Акцент6 3 2_1 11" xfId="5810"/>
    <cellStyle name="20% — акцент6 3 2_1 11" xfId="5809"/>
    <cellStyle name="20% - Акцент6 3 2_1 12" xfId="6414"/>
    <cellStyle name="20% — акцент6 3 2_1 12" xfId="6413"/>
    <cellStyle name="20% - Акцент6 3 2_1 13" xfId="7017"/>
    <cellStyle name="20% — акцент6 3 2_1 13" xfId="7016"/>
    <cellStyle name="20% - Акцент6 3 2_1 14" xfId="7620"/>
    <cellStyle name="20% — акцент6 3 2_1 14" xfId="7619"/>
    <cellStyle name="20% - Акцент6 3 2_1 15" xfId="8218"/>
    <cellStyle name="20% — акцент6 3 2_1 15" xfId="8217"/>
    <cellStyle name="20% - Акцент6 3 2_1 2" xfId="8671"/>
    <cellStyle name="20% — акцент6 3 2_1 2" xfId="8671"/>
    <cellStyle name="20% - Акцент6 3 2_1 2 10" xfId="5808"/>
    <cellStyle name="20% — акцент6 3 2_1 2 10" xfId="5807"/>
    <cellStyle name="20% - Акцент6 3 2_1 2 11" xfId="6412"/>
    <cellStyle name="20% — акцент6 3 2_1 2 11" xfId="6411"/>
    <cellStyle name="20% - Акцент6 3 2_1 2 12" xfId="7015"/>
    <cellStyle name="20% — акцент6 3 2_1 2 12" xfId="7014"/>
    <cellStyle name="20% - Акцент6 3 2_1 2 13" xfId="7618"/>
    <cellStyle name="20% — акцент6 3 2_1 2 13" xfId="7617"/>
    <cellStyle name="20% - Акцент6 3 2_1 2 14" xfId="8216"/>
    <cellStyle name="20% — акцент6 3 2_1 2 14" xfId="8215"/>
    <cellStyle name="20% - Акцент6 3 2_1 2 2" xfId="721"/>
    <cellStyle name="20% — акцент6 3 2_1 2 2" xfId="722"/>
    <cellStyle name="20% - Акцент6 3 2_1 2 3" xfId="1608"/>
    <cellStyle name="20% — акцент6 3 2_1 2 3" xfId="1609"/>
    <cellStyle name="20% - Акцент6 3 2_1 2 4" xfId="2189"/>
    <cellStyle name="20% — акцент6 3 2_1 2 4" xfId="2188"/>
    <cellStyle name="20% - Акцент6 3 2_1 2 5" xfId="2790"/>
    <cellStyle name="20% — акцент6 3 2_1 2 5" xfId="2789"/>
    <cellStyle name="20% - Акцент6 3 2_1 2 6" xfId="3395"/>
    <cellStyle name="20% — акцент6 3 2_1 2 6" xfId="3394"/>
    <cellStyle name="20% - Акцент6 3 2_1 2 7" xfId="3998"/>
    <cellStyle name="20% — акцент6 3 2_1 2 7" xfId="3997"/>
    <cellStyle name="20% - Акцент6 3 2_1 2 8" xfId="4601"/>
    <cellStyle name="20% — акцент6 3 2_1 2 8" xfId="4600"/>
    <cellStyle name="20% - Акцент6 3 2_1 2 9" xfId="5202"/>
    <cellStyle name="20% — акцент6 3 2_1 2 9" xfId="5201"/>
    <cellStyle name="20% - Акцент6 3 2_1 3" xfId="719"/>
    <cellStyle name="20% — акцент6 3 2_1 3" xfId="720"/>
    <cellStyle name="20% - Акцент6 3 2_1 4" xfId="1606"/>
    <cellStyle name="20% — акцент6 3 2_1 4" xfId="1607"/>
    <cellStyle name="20% - Акцент6 3 2_1 5" xfId="2191"/>
    <cellStyle name="20% — акцент6 3 2_1 5" xfId="2190"/>
    <cellStyle name="20% - Акцент6 3 2_1 6" xfId="2792"/>
    <cellStyle name="20% — акцент6 3 2_1 6" xfId="2791"/>
    <cellStyle name="20% - Акцент6 3 2_1 7" xfId="3397"/>
    <cellStyle name="20% — акцент6 3 2_1 7" xfId="3396"/>
    <cellStyle name="20% - Акцент6 3 2_1 8" xfId="4000"/>
    <cellStyle name="20% — акцент6 3 2_1 8" xfId="3999"/>
    <cellStyle name="20% - Акцент6 3 2_1 9" xfId="4603"/>
    <cellStyle name="20% — акцент6 3 2_1 9" xfId="4602"/>
    <cellStyle name="20% - Акцент6 3 3" xfId="715"/>
    <cellStyle name="20% — акцент6 3 3" xfId="716"/>
    <cellStyle name="20% - Акцент6 3 4" xfId="1602"/>
    <cellStyle name="20% — акцент6 3 4" xfId="1603"/>
    <cellStyle name="20% - Акцент6 3 5" xfId="2195"/>
    <cellStyle name="20% — акцент6 3 5" xfId="2194"/>
    <cellStyle name="20% - Акцент6 3 6" xfId="2796"/>
    <cellStyle name="20% — акцент6 3 6" xfId="2795"/>
    <cellStyle name="20% - Акцент6 3 7" xfId="3401"/>
    <cellStyle name="20% — акцент6 3 7" xfId="3400"/>
    <cellStyle name="20% - Акцент6 3 8" xfId="4004"/>
    <cellStyle name="20% — акцент6 3 8" xfId="4003"/>
    <cellStyle name="20% - Акцент6 3 9" xfId="4607"/>
    <cellStyle name="20% — акцент6 3 9" xfId="4606"/>
    <cellStyle name="20% - Акцент6 3_1" xfId="8650"/>
    <cellStyle name="20% — акцент6 3_1" xfId="8650"/>
    <cellStyle name="20% - Акцент6 3_1 10" xfId="5200"/>
    <cellStyle name="20% — акцент6 3_1 10" xfId="5199"/>
    <cellStyle name="20% - Акцент6 3_1 11" xfId="5806"/>
    <cellStyle name="20% — акцент6 3_1 11" xfId="5805"/>
    <cellStyle name="20% - Акцент6 3_1 12" xfId="6410"/>
    <cellStyle name="20% — акцент6 3_1 12" xfId="6409"/>
    <cellStyle name="20% - Акцент6 3_1 13" xfId="7013"/>
    <cellStyle name="20% — акцент6 3_1 13" xfId="7012"/>
    <cellStyle name="20% - Акцент6 3_1 14" xfId="7616"/>
    <cellStyle name="20% — акцент6 3_1 14" xfId="7615"/>
    <cellStyle name="20% - Акцент6 3_1 15" xfId="8214"/>
    <cellStyle name="20% — акцент6 3_1 15" xfId="8213"/>
    <cellStyle name="20% - Акцент6 3_1 2" xfId="8649"/>
    <cellStyle name="20% — акцент6 3_1 2" xfId="8649"/>
    <cellStyle name="20% - Акцент6 3_1 2 10" xfId="5804"/>
    <cellStyle name="20% — акцент6 3_1 2 10" xfId="5803"/>
    <cellStyle name="20% - Акцент6 3_1 2 11" xfId="6408"/>
    <cellStyle name="20% — акцент6 3_1 2 11" xfId="6407"/>
    <cellStyle name="20% - Акцент6 3_1 2 12" xfId="7011"/>
    <cellStyle name="20% — акцент6 3_1 2 12" xfId="7010"/>
    <cellStyle name="20% - Акцент6 3_1 2 13" xfId="7614"/>
    <cellStyle name="20% — акцент6 3_1 2 13" xfId="7613"/>
    <cellStyle name="20% - Акцент6 3_1 2 14" xfId="8212"/>
    <cellStyle name="20% — акцент6 3_1 2 14" xfId="8211"/>
    <cellStyle name="20% - Акцент6 3_1 2 2" xfId="725"/>
    <cellStyle name="20% — акцент6 3_1 2 2" xfId="726"/>
    <cellStyle name="20% - Акцент6 3_1 2 3" xfId="1612"/>
    <cellStyle name="20% — акцент6 3_1 2 3" xfId="1613"/>
    <cellStyle name="20% - Акцент6 3_1 2 4" xfId="2185"/>
    <cellStyle name="20% — акцент6 3_1 2 4" xfId="2184"/>
    <cellStyle name="20% - Акцент6 3_1 2 5" xfId="2786"/>
    <cellStyle name="20% — акцент6 3_1 2 5" xfId="2785"/>
    <cellStyle name="20% - Акцент6 3_1 2 6" xfId="3391"/>
    <cellStyle name="20% — акцент6 3_1 2 6" xfId="3390"/>
    <cellStyle name="20% - Акцент6 3_1 2 7" xfId="3994"/>
    <cellStyle name="20% — акцент6 3_1 2 7" xfId="3993"/>
    <cellStyle name="20% - Акцент6 3_1 2 8" xfId="4597"/>
    <cellStyle name="20% — акцент6 3_1 2 8" xfId="4596"/>
    <cellStyle name="20% - Акцент6 3_1 2 9" xfId="5198"/>
    <cellStyle name="20% — акцент6 3_1 2 9" xfId="5197"/>
    <cellStyle name="20% - Акцент6 3_1 3" xfId="723"/>
    <cellStyle name="20% — акцент6 3_1 3" xfId="724"/>
    <cellStyle name="20% - Акцент6 3_1 4" xfId="1610"/>
    <cellStyle name="20% — акцент6 3_1 4" xfId="1611"/>
    <cellStyle name="20% - Акцент6 3_1 5" xfId="2187"/>
    <cellStyle name="20% — акцент6 3_1 5" xfId="2186"/>
    <cellStyle name="20% - Акцент6 3_1 6" xfId="2788"/>
    <cellStyle name="20% — акцент6 3_1 6" xfId="2787"/>
    <cellStyle name="20% - Акцент6 3_1 7" xfId="3393"/>
    <cellStyle name="20% — акцент6 3_1 7" xfId="3392"/>
    <cellStyle name="20% - Акцент6 3_1 8" xfId="3996"/>
    <cellStyle name="20% — акцент6 3_1 8" xfId="3995"/>
    <cellStyle name="20% - Акцент6 3_1 9" xfId="4599"/>
    <cellStyle name="20% — акцент6 3_1 9" xfId="4598"/>
    <cellStyle name="20% - Акцент6 4" xfId="89"/>
    <cellStyle name="20% — акцент6 4" xfId="90"/>
    <cellStyle name="20% - Акцент6 4 10" xfId="5196"/>
    <cellStyle name="20% — акцент6 4 10" xfId="5801"/>
    <cellStyle name="20% - Акцент6 4 11" xfId="5802"/>
    <cellStyle name="20% — акцент6 4 11" xfId="6405"/>
    <cellStyle name="20% - Акцент6 4 12" xfId="6406"/>
    <cellStyle name="20% — акцент6 4 12" xfId="7008"/>
    <cellStyle name="20% - Акцент6 4 13" xfId="7009"/>
    <cellStyle name="20% — акцент6 4 13" xfId="7611"/>
    <cellStyle name="20% - Акцент6 4 14" xfId="7612"/>
    <cellStyle name="20% — акцент6 4 14" xfId="8209"/>
    <cellStyle name="20% - Акцент6 4 15" xfId="8210"/>
    <cellStyle name="20% - Акцент6 4 2" xfId="91"/>
    <cellStyle name="20% — акцент6 4 2" xfId="728"/>
    <cellStyle name="20% - Акцент6 4 2 10" xfId="5800"/>
    <cellStyle name="20% - Акцент6 4 2 11" xfId="6404"/>
    <cellStyle name="20% - Акцент6 4 2 12" xfId="7007"/>
    <cellStyle name="20% - Акцент6 4 2 13" xfId="7610"/>
    <cellStyle name="20% - Акцент6 4 2 14" xfId="8208"/>
    <cellStyle name="20% - Акцент6 4 2 2" xfId="729"/>
    <cellStyle name="20% - Акцент6 4 2 3" xfId="1616"/>
    <cellStyle name="20% - Акцент6 4 2 4" xfId="2181"/>
    <cellStyle name="20% - Акцент6 4 2 5" xfId="2782"/>
    <cellStyle name="20% - Акцент6 4 2 6" xfId="3387"/>
    <cellStyle name="20% - Акцент6 4 2 7" xfId="3990"/>
    <cellStyle name="20% - Акцент6 4 2 8" xfId="4593"/>
    <cellStyle name="20% - Акцент6 4 2 9" xfId="5194"/>
    <cellStyle name="20% - Акцент6 4 3" xfId="727"/>
    <cellStyle name="20% — акцент6 4 3" xfId="1615"/>
    <cellStyle name="20% - Акцент6 4 4" xfId="1614"/>
    <cellStyle name="20% — акцент6 4 4" xfId="2182"/>
    <cellStyle name="20% - Акцент6 4 5" xfId="2183"/>
    <cellStyle name="20% — акцент6 4 5" xfId="2783"/>
    <cellStyle name="20% - Акцент6 4 6" xfId="2784"/>
    <cellStyle name="20% — акцент6 4 6" xfId="3388"/>
    <cellStyle name="20% - Акцент6 4 7" xfId="3389"/>
    <cellStyle name="20% — акцент6 4 7" xfId="3991"/>
    <cellStyle name="20% - Акцент6 4 8" xfId="3992"/>
    <cellStyle name="20% — акцент6 4 8" xfId="4594"/>
    <cellStyle name="20% - Акцент6 4 9" xfId="4595"/>
    <cellStyle name="20% — акцент6 4 9" xfId="5195"/>
    <cellStyle name="20% - Акцент6 4_1" xfId="8650"/>
    <cellStyle name="20% — акцент6 4_1" xfId="8670"/>
    <cellStyle name="20% - Акцент6 4_1 10" xfId="5193"/>
    <cellStyle name="20% — акцент6 4_1 10" xfId="5192"/>
    <cellStyle name="20% - Акцент6 4_1 11" xfId="5799"/>
    <cellStyle name="20% — акцент6 4_1 11" xfId="5798"/>
    <cellStyle name="20% - Акцент6 4_1 12" xfId="6403"/>
    <cellStyle name="20% — акцент6 4_1 12" xfId="6402"/>
    <cellStyle name="20% - Акцент6 4_1 13" xfId="7006"/>
    <cellStyle name="20% — акцент6 4_1 13" xfId="7005"/>
    <cellStyle name="20% - Акцент6 4_1 14" xfId="7609"/>
    <cellStyle name="20% — акцент6 4_1 14" xfId="7608"/>
    <cellStyle name="20% - Акцент6 4_1 15" xfId="8207"/>
    <cellStyle name="20% — акцент6 4_1 15" xfId="8206"/>
    <cellStyle name="20% - Акцент6 4_1 2" xfId="8649"/>
    <cellStyle name="20% — акцент6 4_1 2" xfId="8671"/>
    <cellStyle name="20% - Акцент6 4_1 2 10" xfId="5797"/>
    <cellStyle name="20% — акцент6 4_1 2 10" xfId="5796"/>
    <cellStyle name="20% - Акцент6 4_1 2 11" xfId="6401"/>
    <cellStyle name="20% — акцент6 4_1 2 11" xfId="6400"/>
    <cellStyle name="20% - Акцент6 4_1 2 12" xfId="7004"/>
    <cellStyle name="20% — акцент6 4_1 2 12" xfId="7003"/>
    <cellStyle name="20% - Акцент6 4_1 2 13" xfId="7607"/>
    <cellStyle name="20% — акцент6 4_1 2 13" xfId="7606"/>
    <cellStyle name="20% - Акцент6 4_1 2 14" xfId="8205"/>
    <cellStyle name="20% — акцент6 4_1 2 14" xfId="8204"/>
    <cellStyle name="20% - Акцент6 4_1 2 2" xfId="732"/>
    <cellStyle name="20% — акцент6 4_1 2 2" xfId="733"/>
    <cellStyle name="20% - Акцент6 4_1 2 3" xfId="1619"/>
    <cellStyle name="20% — акцент6 4_1 2 3" xfId="1620"/>
    <cellStyle name="20% - Акцент6 4_1 2 4" xfId="2178"/>
    <cellStyle name="20% — акцент6 4_1 2 4" xfId="2177"/>
    <cellStyle name="20% - Акцент6 4_1 2 5" xfId="2779"/>
    <cellStyle name="20% — акцент6 4_1 2 5" xfId="2778"/>
    <cellStyle name="20% - Акцент6 4_1 2 6" xfId="3384"/>
    <cellStyle name="20% — акцент6 4_1 2 6" xfId="3383"/>
    <cellStyle name="20% - Акцент6 4_1 2 7" xfId="3987"/>
    <cellStyle name="20% — акцент6 4_1 2 7" xfId="3986"/>
    <cellStyle name="20% - Акцент6 4_1 2 8" xfId="4590"/>
    <cellStyle name="20% — акцент6 4_1 2 8" xfId="4589"/>
    <cellStyle name="20% - Акцент6 4_1 2 9" xfId="5191"/>
    <cellStyle name="20% — акцент6 4_1 2 9" xfId="5190"/>
    <cellStyle name="20% - Акцент6 4_1 3" xfId="730"/>
    <cellStyle name="20% — акцент6 4_1 3" xfId="731"/>
    <cellStyle name="20% - Акцент6 4_1 4" xfId="1617"/>
    <cellStyle name="20% — акцент6 4_1 4" xfId="1618"/>
    <cellStyle name="20% - Акцент6 4_1 5" xfId="2180"/>
    <cellStyle name="20% — акцент6 4_1 5" xfId="2179"/>
    <cellStyle name="20% - Акцент6 4_1 6" xfId="2781"/>
    <cellStyle name="20% — акцент6 4_1 6" xfId="2780"/>
    <cellStyle name="20% - Акцент6 4_1 7" xfId="3386"/>
    <cellStyle name="20% — акцент6 4_1 7" xfId="3385"/>
    <cellStyle name="20% - Акцент6 4_1 8" xfId="3989"/>
    <cellStyle name="20% — акцент6 4_1 8" xfId="3988"/>
    <cellStyle name="20% - Акцент6 4_1 9" xfId="4592"/>
    <cellStyle name="20% — акцент6 4_1 9" xfId="4591"/>
    <cellStyle name="20% - Акцент6 5" xfId="92"/>
    <cellStyle name="20% — акцент6 5" xfId="515"/>
    <cellStyle name="20% - Акцент6 5 10" xfId="5795"/>
    <cellStyle name="20% — акцент6 5 10" xfId="5794"/>
    <cellStyle name="20% - Акцент6 5 11" xfId="6399"/>
    <cellStyle name="20% — акцент6 5 11" xfId="6398"/>
    <cellStyle name="20% - Акцент6 5 12" xfId="7002"/>
    <cellStyle name="20% — акцент6 5 12" xfId="7001"/>
    <cellStyle name="20% - Акцент6 5 13" xfId="7605"/>
    <cellStyle name="20% — акцент6 5 13" xfId="7604"/>
    <cellStyle name="20% - Акцент6 5 14" xfId="8203"/>
    <cellStyle name="20% — акцент6 5 14" xfId="8202"/>
    <cellStyle name="20% - Акцент6 5 2" xfId="734"/>
    <cellStyle name="20% — акцент6 5 2" xfId="735"/>
    <cellStyle name="20% - Акцент6 5 3" xfId="1621"/>
    <cellStyle name="20% — акцент6 5 3" xfId="1622"/>
    <cellStyle name="20% - Акцент6 5 4" xfId="2176"/>
    <cellStyle name="20% — акцент6 5 4" xfId="2175"/>
    <cellStyle name="20% - Акцент6 5 5" xfId="2777"/>
    <cellStyle name="20% — акцент6 5 5" xfId="2776"/>
    <cellStyle name="20% - Акцент6 5 6" xfId="3382"/>
    <cellStyle name="20% — акцент6 5 6" xfId="3381"/>
    <cellStyle name="20% - Акцент6 5 7" xfId="3985"/>
    <cellStyle name="20% — акцент6 5 7" xfId="3984"/>
    <cellStyle name="20% - Акцент6 5 8" xfId="4588"/>
    <cellStyle name="20% — акцент6 5 8" xfId="4587"/>
    <cellStyle name="20% - Акцент6 5 9" xfId="5189"/>
    <cellStyle name="20% — акцент6 5 9" xfId="5188"/>
    <cellStyle name="20% - Акцент6 6" xfId="701"/>
    <cellStyle name="20% — акцент6 6" xfId="702"/>
    <cellStyle name="20% - Акцент6 7" xfId="1588"/>
    <cellStyle name="20% — акцент6 7" xfId="1589"/>
    <cellStyle name="20% - Акцент6 8" xfId="2209"/>
    <cellStyle name="20% — акцент6 8" xfId="2208"/>
    <cellStyle name="20% - Акцент6 9" xfId="2810"/>
    <cellStyle name="20% — акцент6 9" xfId="2809"/>
    <cellStyle name="20% - Акцент6_1" xfId="8650"/>
    <cellStyle name="40% - Акцент1" xfId="93"/>
    <cellStyle name="40% — акцент1" xfId="94"/>
    <cellStyle name="40% - Акцент1 10" xfId="3379"/>
    <cellStyle name="40% — акцент1 10" xfId="3378"/>
    <cellStyle name="40% - Акцент1 11" xfId="3982"/>
    <cellStyle name="40% — акцент1 11" xfId="3981"/>
    <cellStyle name="40% - Акцент1 12" xfId="4585"/>
    <cellStyle name="40% — акцент1 12" xfId="4584"/>
    <cellStyle name="40% - Акцент1 13" xfId="5186"/>
    <cellStyle name="40% — акцент1 13" xfId="5185"/>
    <cellStyle name="40% - Акцент1 14" xfId="5792"/>
    <cellStyle name="40% — акцент1 14" xfId="5791"/>
    <cellStyle name="40% - Акцент1 15" xfId="6396"/>
    <cellStyle name="40% — акцент1 15" xfId="6395"/>
    <cellStyle name="40% - Акцент1 16" xfId="6999"/>
    <cellStyle name="40% — акцент1 16" xfId="6998"/>
    <cellStyle name="40% - Акцент1 17" xfId="7602"/>
    <cellStyle name="40% — акцент1 17" xfId="7601"/>
    <cellStyle name="40% - Акцент1 18" xfId="8201"/>
    <cellStyle name="40% — акцент1 18" xfId="8200"/>
    <cellStyle name="40% - Акцент1 19" xfId="8702"/>
    <cellStyle name="40% - Акцент1 2" xfId="95"/>
    <cellStyle name="40% — акцент1 2" xfId="96"/>
    <cellStyle name="40% - Акцент1 2 10" xfId="5184"/>
    <cellStyle name="40% — акцент1 2 10" xfId="5183"/>
    <cellStyle name="40% - Акцент1 2 11" xfId="5790"/>
    <cellStyle name="40% — акцент1 2 11" xfId="5789"/>
    <cellStyle name="40% - Акцент1 2 12" xfId="6394"/>
    <cellStyle name="40% — акцент1 2 12" xfId="6393"/>
    <cellStyle name="40% - Акцент1 2 13" xfId="6997"/>
    <cellStyle name="40% — акцент1 2 13" xfId="6996"/>
    <cellStyle name="40% - Акцент1 2 14" xfId="7600"/>
    <cellStyle name="40% — акцент1 2 14" xfId="7599"/>
    <cellStyle name="40% - Акцент1 2 15" xfId="8199"/>
    <cellStyle name="40% — акцент1 2 15" xfId="8198"/>
    <cellStyle name="40% - Акцент1 2 2" xfId="97"/>
    <cellStyle name="40% — акцент1 2 2" xfId="98"/>
    <cellStyle name="40% - Акцент1 2 2 10" xfId="5788"/>
    <cellStyle name="40% — акцент1 2 2 10" xfId="5787"/>
    <cellStyle name="40% - Акцент1 2 2 11" xfId="6392"/>
    <cellStyle name="40% — акцент1 2 2 11" xfId="6391"/>
    <cellStyle name="40% - Акцент1 2 2 12" xfId="6995"/>
    <cellStyle name="40% — акцент1 2 2 12" xfId="6994"/>
    <cellStyle name="40% - Акцент1 2 2 13" xfId="7598"/>
    <cellStyle name="40% — акцент1 2 2 13" xfId="7597"/>
    <cellStyle name="40% - Акцент1 2 2 14" xfId="8197"/>
    <cellStyle name="40% — акцент1 2 2 14" xfId="8196"/>
    <cellStyle name="40% - Акцент1 2 2 2" xfId="740"/>
    <cellStyle name="40% — акцент1 2 2 2" xfId="741"/>
    <cellStyle name="40% - Акцент1 2 2 3" xfId="1628"/>
    <cellStyle name="40% — акцент1 2 2 3" xfId="1629"/>
    <cellStyle name="40% - Акцент1 2 2 4" xfId="2169"/>
    <cellStyle name="40% — акцент1 2 2 4" xfId="2168"/>
    <cellStyle name="40% - Акцент1 2 2 5" xfId="2770"/>
    <cellStyle name="40% — акцент1 2 2 5" xfId="2769"/>
    <cellStyle name="40% - Акцент1 2 2 6" xfId="3375"/>
    <cellStyle name="40% — акцент1 2 2 6" xfId="3374"/>
    <cellStyle name="40% - Акцент1 2 2 7" xfId="3978"/>
    <cellStyle name="40% — акцент1 2 2 7" xfId="3977"/>
    <cellStyle name="40% - Акцент1 2 2 8" xfId="4581"/>
    <cellStyle name="40% — акцент1 2 2 8" xfId="4580"/>
    <cellStyle name="40% - Акцент1 2 2 9" xfId="5182"/>
    <cellStyle name="40% — акцент1 2 2 9" xfId="5181"/>
    <cellStyle name="40% - Акцент1 2 2_1" xfId="8670"/>
    <cellStyle name="40% — акцент1 2 2_1" xfId="8670"/>
    <cellStyle name="40% - Акцент1 2 2_1 10" xfId="5180"/>
    <cellStyle name="40% — акцент1 2 2_1 10" xfId="5179"/>
    <cellStyle name="40% - Акцент1 2 2_1 11" xfId="5786"/>
    <cellStyle name="40% — акцент1 2 2_1 11" xfId="5785"/>
    <cellStyle name="40% - Акцент1 2 2_1 12" xfId="6390"/>
    <cellStyle name="40% — акцент1 2 2_1 12" xfId="6389"/>
    <cellStyle name="40% - Акцент1 2 2_1 13" xfId="6993"/>
    <cellStyle name="40% — акцент1 2 2_1 13" xfId="6992"/>
    <cellStyle name="40% - Акцент1 2 2_1 14" xfId="7596"/>
    <cellStyle name="40% — акцент1 2 2_1 14" xfId="7595"/>
    <cellStyle name="40% - Акцент1 2 2_1 15" xfId="8195"/>
    <cellStyle name="40% — акцент1 2 2_1 15" xfId="8194"/>
    <cellStyle name="40% - Акцент1 2 2_1 2" xfId="8671"/>
    <cellStyle name="40% — акцент1 2 2_1 2" xfId="8671"/>
    <cellStyle name="40% - Акцент1 2 2_1 2 10" xfId="5784"/>
    <cellStyle name="40% — акцент1 2 2_1 2 10" xfId="5783"/>
    <cellStyle name="40% - Акцент1 2 2_1 2 11" xfId="6388"/>
    <cellStyle name="40% — акцент1 2 2_1 2 11" xfId="6387"/>
    <cellStyle name="40% - Акцент1 2 2_1 2 12" xfId="6991"/>
    <cellStyle name="40% — акцент1 2 2_1 2 12" xfId="6990"/>
    <cellStyle name="40% - Акцент1 2 2_1 2 13" xfId="7594"/>
    <cellStyle name="40% — акцент1 2 2_1 2 13" xfId="7593"/>
    <cellStyle name="40% - Акцент1 2 2_1 2 14" xfId="8193"/>
    <cellStyle name="40% — акцент1 2 2_1 2 14" xfId="8192"/>
    <cellStyle name="40% - Акцент1 2 2_1 2 2" xfId="744"/>
    <cellStyle name="40% — акцент1 2 2_1 2 2" xfId="745"/>
    <cellStyle name="40% - Акцент1 2 2_1 2 3" xfId="1632"/>
    <cellStyle name="40% — акцент1 2 2_1 2 3" xfId="1633"/>
    <cellStyle name="40% - Акцент1 2 2_1 2 4" xfId="2165"/>
    <cellStyle name="40% — акцент1 2 2_1 2 4" xfId="2164"/>
    <cellStyle name="40% - Акцент1 2 2_1 2 5" xfId="2766"/>
    <cellStyle name="40% — акцент1 2 2_1 2 5" xfId="2765"/>
    <cellStyle name="40% - Акцент1 2 2_1 2 6" xfId="3371"/>
    <cellStyle name="40% — акцент1 2 2_1 2 6" xfId="3370"/>
    <cellStyle name="40% - Акцент1 2 2_1 2 7" xfId="3974"/>
    <cellStyle name="40% — акцент1 2 2_1 2 7" xfId="3973"/>
    <cellStyle name="40% - Акцент1 2 2_1 2 8" xfId="4577"/>
    <cellStyle name="40% — акцент1 2 2_1 2 8" xfId="4576"/>
    <cellStyle name="40% - Акцент1 2 2_1 2 9" xfId="5178"/>
    <cellStyle name="40% — акцент1 2 2_1 2 9" xfId="5177"/>
    <cellStyle name="40% - Акцент1 2 2_1 3" xfId="742"/>
    <cellStyle name="40% — акцент1 2 2_1 3" xfId="743"/>
    <cellStyle name="40% - Акцент1 2 2_1 4" xfId="1630"/>
    <cellStyle name="40% — акцент1 2 2_1 4" xfId="1631"/>
    <cellStyle name="40% - Акцент1 2 2_1 5" xfId="2167"/>
    <cellStyle name="40% — акцент1 2 2_1 5" xfId="2166"/>
    <cellStyle name="40% - Акцент1 2 2_1 6" xfId="2768"/>
    <cellStyle name="40% — акцент1 2 2_1 6" xfId="2767"/>
    <cellStyle name="40% - Акцент1 2 2_1 7" xfId="3373"/>
    <cellStyle name="40% — акцент1 2 2_1 7" xfId="3372"/>
    <cellStyle name="40% - Акцент1 2 2_1 8" xfId="3976"/>
    <cellStyle name="40% — акцент1 2 2_1 8" xfId="3975"/>
    <cellStyle name="40% - Акцент1 2 2_1 9" xfId="4579"/>
    <cellStyle name="40% — акцент1 2 2_1 9" xfId="4578"/>
    <cellStyle name="40% - Акцент1 2 3" xfId="738"/>
    <cellStyle name="40% — акцент1 2 3" xfId="739"/>
    <cellStyle name="40% - Акцент1 2 4" xfId="1626"/>
    <cellStyle name="40% — акцент1 2 4" xfId="1627"/>
    <cellStyle name="40% - Акцент1 2 5" xfId="2171"/>
    <cellStyle name="40% — акцент1 2 5" xfId="2170"/>
    <cellStyle name="40% - Акцент1 2 6" xfId="2772"/>
    <cellStyle name="40% — акцент1 2 6" xfId="2771"/>
    <cellStyle name="40% - Акцент1 2 7" xfId="3377"/>
    <cellStyle name="40% — акцент1 2 7" xfId="3376"/>
    <cellStyle name="40% - Акцент1 2 8" xfId="3980"/>
    <cellStyle name="40% — акцент1 2 8" xfId="3979"/>
    <cellStyle name="40% - Акцент1 2 9" xfId="4583"/>
    <cellStyle name="40% — акцент1 2 9" xfId="4582"/>
    <cellStyle name="40% - Акцент1 2_1" xfId="8658"/>
    <cellStyle name="40% — акцент1 2_1" xfId="8658"/>
    <cellStyle name="40% - Акцент1 2_1 10" xfId="5176"/>
    <cellStyle name="40% — акцент1 2_1 10" xfId="5175"/>
    <cellStyle name="40% - Акцент1 2_1 11" xfId="5782"/>
    <cellStyle name="40% — акцент1 2_1 11" xfId="5781"/>
    <cellStyle name="40% - Акцент1 2_1 12" xfId="6386"/>
    <cellStyle name="40% — акцент1 2_1 12" xfId="6385"/>
    <cellStyle name="40% - Акцент1 2_1 13" xfId="6989"/>
    <cellStyle name="40% — акцент1 2_1 13" xfId="6988"/>
    <cellStyle name="40% - Акцент1 2_1 14" xfId="7592"/>
    <cellStyle name="40% — акцент1 2_1 14" xfId="7591"/>
    <cellStyle name="40% - Акцент1 2_1 15" xfId="8191"/>
    <cellStyle name="40% — акцент1 2_1 15" xfId="8190"/>
    <cellStyle name="40% - Акцент1 2_1 2" xfId="8657"/>
    <cellStyle name="40% — акцент1 2_1 2" xfId="8657"/>
    <cellStyle name="40% - Акцент1 2_1 2 10" xfId="5780"/>
    <cellStyle name="40% — акцент1 2_1 2 10" xfId="5779"/>
    <cellStyle name="40% - Акцент1 2_1 2 11" xfId="6384"/>
    <cellStyle name="40% — акцент1 2_1 2 11" xfId="6383"/>
    <cellStyle name="40% - Акцент1 2_1 2 12" xfId="6987"/>
    <cellStyle name="40% — акцент1 2_1 2 12" xfId="6986"/>
    <cellStyle name="40% - Акцент1 2_1 2 13" xfId="7590"/>
    <cellStyle name="40% — акцент1 2_1 2 13" xfId="7589"/>
    <cellStyle name="40% - Акцент1 2_1 2 14" xfId="8189"/>
    <cellStyle name="40% — акцент1 2_1 2 14" xfId="8188"/>
    <cellStyle name="40% - Акцент1 2_1 2 2" xfId="748"/>
    <cellStyle name="40% — акцент1 2_1 2 2" xfId="749"/>
    <cellStyle name="40% - Акцент1 2_1 2 3" xfId="1636"/>
    <cellStyle name="40% — акцент1 2_1 2 3" xfId="1637"/>
    <cellStyle name="40% - Акцент1 2_1 2 4" xfId="2161"/>
    <cellStyle name="40% — акцент1 2_1 2 4" xfId="2160"/>
    <cellStyle name="40% - Акцент1 2_1 2 5" xfId="2762"/>
    <cellStyle name="40% — акцент1 2_1 2 5" xfId="2761"/>
    <cellStyle name="40% - Акцент1 2_1 2 6" xfId="3367"/>
    <cellStyle name="40% — акцент1 2_1 2 6" xfId="3366"/>
    <cellStyle name="40% - Акцент1 2_1 2 7" xfId="3970"/>
    <cellStyle name="40% — акцент1 2_1 2 7" xfId="3969"/>
    <cellStyle name="40% - Акцент1 2_1 2 8" xfId="4573"/>
    <cellStyle name="40% — акцент1 2_1 2 8" xfId="4572"/>
    <cellStyle name="40% - Акцент1 2_1 2 9" xfId="5174"/>
    <cellStyle name="40% — акцент1 2_1 2 9" xfId="5173"/>
    <cellStyle name="40% - Акцент1 2_1 3" xfId="746"/>
    <cellStyle name="40% — акцент1 2_1 3" xfId="747"/>
    <cellStyle name="40% - Акцент1 2_1 4" xfId="1634"/>
    <cellStyle name="40% — акцент1 2_1 4" xfId="1635"/>
    <cellStyle name="40% - Акцент1 2_1 5" xfId="2163"/>
    <cellStyle name="40% — акцент1 2_1 5" xfId="2162"/>
    <cellStyle name="40% - Акцент1 2_1 6" xfId="2764"/>
    <cellStyle name="40% — акцент1 2_1 6" xfId="2763"/>
    <cellStyle name="40% - Акцент1 2_1 7" xfId="3369"/>
    <cellStyle name="40% — акцент1 2_1 7" xfId="3368"/>
    <cellStyle name="40% - Акцент1 2_1 8" xfId="3972"/>
    <cellStyle name="40% — акцент1 2_1 8" xfId="3971"/>
    <cellStyle name="40% - Акцент1 2_1 9" xfId="4575"/>
    <cellStyle name="40% — акцент1 2_1 9" xfId="4574"/>
    <cellStyle name="40% - Акцент1 3" xfId="99"/>
    <cellStyle name="40% — акцент1 3" xfId="100"/>
    <cellStyle name="40% - Акцент1 3 10" xfId="5172"/>
    <cellStyle name="40% — акцент1 3 10" xfId="5171"/>
    <cellStyle name="40% - Акцент1 3 11" xfId="5778"/>
    <cellStyle name="40% — акцент1 3 11" xfId="5777"/>
    <cellStyle name="40% - Акцент1 3 12" xfId="6382"/>
    <cellStyle name="40% — акцент1 3 12" xfId="6381"/>
    <cellStyle name="40% - Акцент1 3 13" xfId="6985"/>
    <cellStyle name="40% — акцент1 3 13" xfId="6984"/>
    <cellStyle name="40% - Акцент1 3 14" xfId="7588"/>
    <cellStyle name="40% — акцент1 3 14" xfId="7587"/>
    <cellStyle name="40% - Акцент1 3 15" xfId="8187"/>
    <cellStyle name="40% — акцент1 3 15" xfId="8186"/>
    <cellStyle name="40% - Акцент1 3 2" xfId="101"/>
    <cellStyle name="40% — акцент1 3 2" xfId="102"/>
    <cellStyle name="40% - Акцент1 3 2 10" xfId="5776"/>
    <cellStyle name="40% — акцент1 3 2 10" xfId="5775"/>
    <cellStyle name="40% - Акцент1 3 2 11" xfId="6380"/>
    <cellStyle name="40% — акцент1 3 2 11" xfId="6379"/>
    <cellStyle name="40% - Акцент1 3 2 12" xfId="6983"/>
    <cellStyle name="40% — акцент1 3 2 12" xfId="6982"/>
    <cellStyle name="40% - Акцент1 3 2 13" xfId="7586"/>
    <cellStyle name="40% — акцент1 3 2 13" xfId="7585"/>
    <cellStyle name="40% - Акцент1 3 2 14" xfId="8185"/>
    <cellStyle name="40% — акцент1 3 2 14" xfId="8184"/>
    <cellStyle name="40% - Акцент1 3 2 2" xfId="752"/>
    <cellStyle name="40% — акцент1 3 2 2" xfId="753"/>
    <cellStyle name="40% - Акцент1 3 2 3" xfId="1640"/>
    <cellStyle name="40% — акцент1 3 2 3" xfId="1641"/>
    <cellStyle name="40% - Акцент1 3 2 4" xfId="2157"/>
    <cellStyle name="40% — акцент1 3 2 4" xfId="2156"/>
    <cellStyle name="40% - Акцент1 3 2 5" xfId="2758"/>
    <cellStyle name="40% — акцент1 3 2 5" xfId="2757"/>
    <cellStyle name="40% - Акцент1 3 2 6" xfId="3363"/>
    <cellStyle name="40% — акцент1 3 2 6" xfId="3362"/>
    <cellStyle name="40% - Акцент1 3 2 7" xfId="3966"/>
    <cellStyle name="40% — акцент1 3 2 7" xfId="3965"/>
    <cellStyle name="40% - Акцент1 3 2 8" xfId="4569"/>
    <cellStyle name="40% — акцент1 3 2 8" xfId="4568"/>
    <cellStyle name="40% - Акцент1 3 2 9" xfId="5170"/>
    <cellStyle name="40% — акцент1 3 2 9" xfId="5169"/>
    <cellStyle name="40% - Акцент1 3 2_1" xfId="8670"/>
    <cellStyle name="40% — акцент1 3 2_1" xfId="8670"/>
    <cellStyle name="40% - Акцент1 3 2_1 10" xfId="5168"/>
    <cellStyle name="40% — акцент1 3 2_1 10" xfId="5167"/>
    <cellStyle name="40% - Акцент1 3 2_1 11" xfId="5774"/>
    <cellStyle name="40% — акцент1 3 2_1 11" xfId="5773"/>
    <cellStyle name="40% - Акцент1 3 2_1 12" xfId="6378"/>
    <cellStyle name="40% — акцент1 3 2_1 12" xfId="6377"/>
    <cellStyle name="40% - Акцент1 3 2_1 13" xfId="6981"/>
    <cellStyle name="40% — акцент1 3 2_1 13" xfId="6980"/>
    <cellStyle name="40% - Акцент1 3 2_1 14" xfId="7584"/>
    <cellStyle name="40% — акцент1 3 2_1 14" xfId="7583"/>
    <cellStyle name="40% - Акцент1 3 2_1 15" xfId="8183"/>
    <cellStyle name="40% — акцент1 3 2_1 15" xfId="8182"/>
    <cellStyle name="40% - Акцент1 3 2_1 2" xfId="8671"/>
    <cellStyle name="40% — акцент1 3 2_1 2" xfId="8671"/>
    <cellStyle name="40% - Акцент1 3 2_1 2 10" xfId="5772"/>
    <cellStyle name="40% — акцент1 3 2_1 2 10" xfId="5771"/>
    <cellStyle name="40% - Акцент1 3 2_1 2 11" xfId="6376"/>
    <cellStyle name="40% — акцент1 3 2_1 2 11" xfId="6375"/>
    <cellStyle name="40% - Акцент1 3 2_1 2 12" xfId="6979"/>
    <cellStyle name="40% — акцент1 3 2_1 2 12" xfId="6978"/>
    <cellStyle name="40% - Акцент1 3 2_1 2 13" xfId="7582"/>
    <cellStyle name="40% — акцент1 3 2_1 2 13" xfId="7581"/>
    <cellStyle name="40% - Акцент1 3 2_1 2 14" xfId="8181"/>
    <cellStyle name="40% — акцент1 3 2_1 2 14" xfId="8180"/>
    <cellStyle name="40% - Акцент1 3 2_1 2 2" xfId="756"/>
    <cellStyle name="40% — акцент1 3 2_1 2 2" xfId="757"/>
    <cellStyle name="40% - Акцент1 3 2_1 2 3" xfId="1644"/>
    <cellStyle name="40% — акцент1 3 2_1 2 3" xfId="1645"/>
    <cellStyle name="40% - Акцент1 3 2_1 2 4" xfId="2153"/>
    <cellStyle name="40% — акцент1 3 2_1 2 4" xfId="2152"/>
    <cellStyle name="40% - Акцент1 3 2_1 2 5" xfId="2754"/>
    <cellStyle name="40% — акцент1 3 2_1 2 5" xfId="2753"/>
    <cellStyle name="40% - Акцент1 3 2_1 2 6" xfId="3359"/>
    <cellStyle name="40% — акцент1 3 2_1 2 6" xfId="3358"/>
    <cellStyle name="40% - Акцент1 3 2_1 2 7" xfId="3962"/>
    <cellStyle name="40% — акцент1 3 2_1 2 7" xfId="3961"/>
    <cellStyle name="40% - Акцент1 3 2_1 2 8" xfId="4565"/>
    <cellStyle name="40% — акцент1 3 2_1 2 8" xfId="4564"/>
    <cellStyle name="40% - Акцент1 3 2_1 2 9" xfId="5166"/>
    <cellStyle name="40% — акцент1 3 2_1 2 9" xfId="5165"/>
    <cellStyle name="40% - Акцент1 3 2_1 3" xfId="754"/>
    <cellStyle name="40% — акцент1 3 2_1 3" xfId="755"/>
    <cellStyle name="40% - Акцент1 3 2_1 4" xfId="1642"/>
    <cellStyle name="40% — акцент1 3 2_1 4" xfId="1643"/>
    <cellStyle name="40% - Акцент1 3 2_1 5" xfId="2155"/>
    <cellStyle name="40% — акцент1 3 2_1 5" xfId="2154"/>
    <cellStyle name="40% - Акцент1 3 2_1 6" xfId="2756"/>
    <cellStyle name="40% — акцент1 3 2_1 6" xfId="2755"/>
    <cellStyle name="40% - Акцент1 3 2_1 7" xfId="3361"/>
    <cellStyle name="40% — акцент1 3 2_1 7" xfId="3360"/>
    <cellStyle name="40% - Акцент1 3 2_1 8" xfId="3964"/>
    <cellStyle name="40% — акцент1 3 2_1 8" xfId="3963"/>
    <cellStyle name="40% - Акцент1 3 2_1 9" xfId="4567"/>
    <cellStyle name="40% — акцент1 3 2_1 9" xfId="4566"/>
    <cellStyle name="40% - Акцент1 3 3" xfId="750"/>
    <cellStyle name="40% — акцент1 3 3" xfId="751"/>
    <cellStyle name="40% - Акцент1 3 4" xfId="1638"/>
    <cellStyle name="40% — акцент1 3 4" xfId="1639"/>
    <cellStyle name="40% - Акцент1 3 5" xfId="2159"/>
    <cellStyle name="40% — акцент1 3 5" xfId="2158"/>
    <cellStyle name="40% - Акцент1 3 6" xfId="2760"/>
    <cellStyle name="40% — акцент1 3 6" xfId="2759"/>
    <cellStyle name="40% - Акцент1 3 7" xfId="3365"/>
    <cellStyle name="40% — акцент1 3 7" xfId="3364"/>
    <cellStyle name="40% - Акцент1 3 8" xfId="3968"/>
    <cellStyle name="40% — акцент1 3 8" xfId="3967"/>
    <cellStyle name="40% - Акцент1 3 9" xfId="4571"/>
    <cellStyle name="40% — акцент1 3 9" xfId="4570"/>
    <cellStyle name="40% - Акцент1 3_1" xfId="8658"/>
    <cellStyle name="40% — акцент1 3_1" xfId="8658"/>
    <cellStyle name="40% - Акцент1 3_1 10" xfId="5164"/>
    <cellStyle name="40% — акцент1 3_1 10" xfId="5163"/>
    <cellStyle name="40% - Акцент1 3_1 11" xfId="5770"/>
    <cellStyle name="40% — акцент1 3_1 11" xfId="5769"/>
    <cellStyle name="40% - Акцент1 3_1 12" xfId="6374"/>
    <cellStyle name="40% — акцент1 3_1 12" xfId="6373"/>
    <cellStyle name="40% - Акцент1 3_1 13" xfId="6977"/>
    <cellStyle name="40% — акцент1 3_1 13" xfId="6976"/>
    <cellStyle name="40% - Акцент1 3_1 14" xfId="7580"/>
    <cellStyle name="40% — акцент1 3_1 14" xfId="7579"/>
    <cellStyle name="40% - Акцент1 3_1 15" xfId="8179"/>
    <cellStyle name="40% — акцент1 3_1 15" xfId="8178"/>
    <cellStyle name="40% - Акцент1 3_1 2" xfId="8657"/>
    <cellStyle name="40% — акцент1 3_1 2" xfId="8657"/>
    <cellStyle name="40% - Акцент1 3_1 2 10" xfId="5768"/>
    <cellStyle name="40% — акцент1 3_1 2 10" xfId="5767"/>
    <cellStyle name="40% - Акцент1 3_1 2 11" xfId="6372"/>
    <cellStyle name="40% — акцент1 3_1 2 11" xfId="6371"/>
    <cellStyle name="40% - Акцент1 3_1 2 12" xfId="6975"/>
    <cellStyle name="40% — акцент1 3_1 2 12" xfId="6974"/>
    <cellStyle name="40% - Акцент1 3_1 2 13" xfId="7578"/>
    <cellStyle name="40% — акцент1 3_1 2 13" xfId="7577"/>
    <cellStyle name="40% - Акцент1 3_1 2 14" xfId="8177"/>
    <cellStyle name="40% — акцент1 3_1 2 14" xfId="8176"/>
    <cellStyle name="40% - Акцент1 3_1 2 2" xfId="760"/>
    <cellStyle name="40% — акцент1 3_1 2 2" xfId="761"/>
    <cellStyle name="40% - Акцент1 3_1 2 3" xfId="1648"/>
    <cellStyle name="40% — акцент1 3_1 2 3" xfId="1649"/>
    <cellStyle name="40% - Акцент1 3_1 2 4" xfId="2149"/>
    <cellStyle name="40% — акцент1 3_1 2 4" xfId="2148"/>
    <cellStyle name="40% - Акцент1 3_1 2 5" xfId="2750"/>
    <cellStyle name="40% — акцент1 3_1 2 5" xfId="2749"/>
    <cellStyle name="40% - Акцент1 3_1 2 6" xfId="3355"/>
    <cellStyle name="40% — акцент1 3_1 2 6" xfId="3354"/>
    <cellStyle name="40% - Акцент1 3_1 2 7" xfId="3958"/>
    <cellStyle name="40% — акцент1 3_1 2 7" xfId="3957"/>
    <cellStyle name="40% - Акцент1 3_1 2 8" xfId="4561"/>
    <cellStyle name="40% — акцент1 3_1 2 8" xfId="4560"/>
    <cellStyle name="40% - Акцент1 3_1 2 9" xfId="5162"/>
    <cellStyle name="40% — акцент1 3_1 2 9" xfId="5161"/>
    <cellStyle name="40% - Акцент1 3_1 3" xfId="758"/>
    <cellStyle name="40% — акцент1 3_1 3" xfId="759"/>
    <cellStyle name="40% - Акцент1 3_1 4" xfId="1646"/>
    <cellStyle name="40% — акцент1 3_1 4" xfId="1647"/>
    <cellStyle name="40% - Акцент1 3_1 5" xfId="2151"/>
    <cellStyle name="40% — акцент1 3_1 5" xfId="2150"/>
    <cellStyle name="40% - Акцент1 3_1 6" xfId="2752"/>
    <cellStyle name="40% — акцент1 3_1 6" xfId="2751"/>
    <cellStyle name="40% - Акцент1 3_1 7" xfId="3357"/>
    <cellStyle name="40% — акцент1 3_1 7" xfId="3356"/>
    <cellStyle name="40% - Акцент1 3_1 8" xfId="3960"/>
    <cellStyle name="40% — акцент1 3_1 8" xfId="3959"/>
    <cellStyle name="40% - Акцент1 3_1 9" xfId="4563"/>
    <cellStyle name="40% — акцент1 3_1 9" xfId="4562"/>
    <cellStyle name="40% - Акцент1 4" xfId="103"/>
    <cellStyle name="40% — акцент1 4" xfId="104"/>
    <cellStyle name="40% - Акцент1 4 10" xfId="5160"/>
    <cellStyle name="40% — акцент1 4 10" xfId="5765"/>
    <cellStyle name="40% - Акцент1 4 11" xfId="5766"/>
    <cellStyle name="40% — акцент1 4 11" xfId="6369"/>
    <cellStyle name="40% - Акцент1 4 12" xfId="6370"/>
    <cellStyle name="40% — акцент1 4 12" xfId="6972"/>
    <cellStyle name="40% - Акцент1 4 13" xfId="6973"/>
    <cellStyle name="40% — акцент1 4 13" xfId="7575"/>
    <cellStyle name="40% - Акцент1 4 14" xfId="7576"/>
    <cellStyle name="40% — акцент1 4 14" xfId="8174"/>
    <cellStyle name="40% - Акцент1 4 15" xfId="8175"/>
    <cellStyle name="40% - Акцент1 4 2" xfId="105"/>
    <cellStyle name="40% — акцент1 4 2" xfId="763"/>
    <cellStyle name="40% - Акцент1 4 2 10" xfId="5764"/>
    <cellStyle name="40% - Акцент1 4 2 11" xfId="6368"/>
    <cellStyle name="40% - Акцент1 4 2 12" xfId="6971"/>
    <cellStyle name="40% - Акцент1 4 2 13" xfId="7574"/>
    <cellStyle name="40% - Акцент1 4 2 14" xfId="8173"/>
    <cellStyle name="40% - Акцент1 4 2 2" xfId="764"/>
    <cellStyle name="40% - Акцент1 4 2 3" xfId="1652"/>
    <cellStyle name="40% - Акцент1 4 2 4" xfId="2145"/>
    <cellStyle name="40% - Акцент1 4 2 5" xfId="2746"/>
    <cellStyle name="40% - Акцент1 4 2 6" xfId="3351"/>
    <cellStyle name="40% - Акцент1 4 2 7" xfId="3954"/>
    <cellStyle name="40% - Акцент1 4 2 8" xfId="4557"/>
    <cellStyle name="40% - Акцент1 4 2 9" xfId="5158"/>
    <cellStyle name="40% - Акцент1 4 3" xfId="762"/>
    <cellStyle name="40% — акцент1 4 3" xfId="1651"/>
    <cellStyle name="40% - Акцент1 4 4" xfId="1650"/>
    <cellStyle name="40% — акцент1 4 4" xfId="2146"/>
    <cellStyle name="40% - Акцент1 4 5" xfId="2147"/>
    <cellStyle name="40% — акцент1 4 5" xfId="2747"/>
    <cellStyle name="40% - Акцент1 4 6" xfId="2748"/>
    <cellStyle name="40% — акцент1 4 6" xfId="3352"/>
    <cellStyle name="40% - Акцент1 4 7" xfId="3353"/>
    <cellStyle name="40% — акцент1 4 7" xfId="3955"/>
    <cellStyle name="40% - Акцент1 4 8" xfId="3956"/>
    <cellStyle name="40% — акцент1 4 8" xfId="4558"/>
    <cellStyle name="40% - Акцент1 4 9" xfId="4559"/>
    <cellStyle name="40% — акцент1 4 9" xfId="5159"/>
    <cellStyle name="40% - Акцент1 4_1" xfId="8658"/>
    <cellStyle name="40% — акцент1 4_1" xfId="8670"/>
    <cellStyle name="40% - Акцент1 4_1 10" xfId="5157"/>
    <cellStyle name="40% — акцент1 4_1 10" xfId="5156"/>
    <cellStyle name="40% - Акцент1 4_1 11" xfId="5763"/>
    <cellStyle name="40% — акцент1 4_1 11" xfId="5762"/>
    <cellStyle name="40% - Акцент1 4_1 12" xfId="6367"/>
    <cellStyle name="40% — акцент1 4_1 12" xfId="6366"/>
    <cellStyle name="40% - Акцент1 4_1 13" xfId="6970"/>
    <cellStyle name="40% — акцент1 4_1 13" xfId="6969"/>
    <cellStyle name="40% - Акцент1 4_1 14" xfId="7573"/>
    <cellStyle name="40% — акцент1 4_1 14" xfId="7572"/>
    <cellStyle name="40% - Акцент1 4_1 15" xfId="8172"/>
    <cellStyle name="40% — акцент1 4_1 15" xfId="8171"/>
    <cellStyle name="40% - Акцент1 4_1 2" xfId="8657"/>
    <cellStyle name="40% — акцент1 4_1 2" xfId="8671"/>
    <cellStyle name="40% - Акцент1 4_1 2 10" xfId="5761"/>
    <cellStyle name="40% — акцент1 4_1 2 10" xfId="5760"/>
    <cellStyle name="40% - Акцент1 4_1 2 11" xfId="6365"/>
    <cellStyle name="40% — акцент1 4_1 2 11" xfId="6364"/>
    <cellStyle name="40% - Акцент1 4_1 2 12" xfId="6968"/>
    <cellStyle name="40% — акцент1 4_1 2 12" xfId="6967"/>
    <cellStyle name="40% - Акцент1 4_1 2 13" xfId="7571"/>
    <cellStyle name="40% — акцент1 4_1 2 13" xfId="7570"/>
    <cellStyle name="40% - Акцент1 4_1 2 14" xfId="8170"/>
    <cellStyle name="40% — акцент1 4_1 2 14" xfId="8169"/>
    <cellStyle name="40% - Акцент1 4_1 2 2" xfId="767"/>
    <cellStyle name="40% — акцент1 4_1 2 2" xfId="768"/>
    <cellStyle name="40% - Акцент1 4_1 2 3" xfId="1655"/>
    <cellStyle name="40% — акцент1 4_1 2 3" xfId="1656"/>
    <cellStyle name="40% - Акцент1 4_1 2 4" xfId="2142"/>
    <cellStyle name="40% — акцент1 4_1 2 4" xfId="2141"/>
    <cellStyle name="40% - Акцент1 4_1 2 5" xfId="2743"/>
    <cellStyle name="40% — акцент1 4_1 2 5" xfId="2742"/>
    <cellStyle name="40% - Акцент1 4_1 2 6" xfId="3348"/>
    <cellStyle name="40% — акцент1 4_1 2 6" xfId="3347"/>
    <cellStyle name="40% - Акцент1 4_1 2 7" xfId="3951"/>
    <cellStyle name="40% — акцент1 4_1 2 7" xfId="3950"/>
    <cellStyle name="40% - Акцент1 4_1 2 8" xfId="4554"/>
    <cellStyle name="40% — акцент1 4_1 2 8" xfId="4553"/>
    <cellStyle name="40% - Акцент1 4_1 2 9" xfId="5155"/>
    <cellStyle name="40% — акцент1 4_1 2 9" xfId="5154"/>
    <cellStyle name="40% - Акцент1 4_1 3" xfId="765"/>
    <cellStyle name="40% — акцент1 4_1 3" xfId="766"/>
    <cellStyle name="40% - Акцент1 4_1 4" xfId="1653"/>
    <cellStyle name="40% — акцент1 4_1 4" xfId="1654"/>
    <cellStyle name="40% - Акцент1 4_1 5" xfId="2144"/>
    <cellStyle name="40% — акцент1 4_1 5" xfId="2143"/>
    <cellStyle name="40% - Акцент1 4_1 6" xfId="2745"/>
    <cellStyle name="40% — акцент1 4_1 6" xfId="2744"/>
    <cellStyle name="40% - Акцент1 4_1 7" xfId="3350"/>
    <cellStyle name="40% — акцент1 4_1 7" xfId="3349"/>
    <cellStyle name="40% - Акцент1 4_1 8" xfId="3953"/>
    <cellStyle name="40% — акцент1 4_1 8" xfId="3952"/>
    <cellStyle name="40% - Акцент1 4_1 9" xfId="4556"/>
    <cellStyle name="40% — акцент1 4_1 9" xfId="4555"/>
    <cellStyle name="40% - Акцент1 5" xfId="106"/>
    <cellStyle name="40% — акцент1 5" xfId="516"/>
    <cellStyle name="40% - Акцент1 5 10" xfId="5759"/>
    <cellStyle name="40% — акцент1 5 10" xfId="5758"/>
    <cellStyle name="40% - Акцент1 5 11" xfId="6363"/>
    <cellStyle name="40% — акцент1 5 11" xfId="6362"/>
    <cellStyle name="40% - Акцент1 5 12" xfId="6966"/>
    <cellStyle name="40% — акцент1 5 12" xfId="6965"/>
    <cellStyle name="40% - Акцент1 5 13" xfId="7569"/>
    <cellStyle name="40% — акцент1 5 13" xfId="7568"/>
    <cellStyle name="40% - Акцент1 5 14" xfId="8168"/>
    <cellStyle name="40% — акцент1 5 14" xfId="8167"/>
    <cellStyle name="40% - Акцент1 5 2" xfId="769"/>
    <cellStyle name="40% — акцент1 5 2" xfId="770"/>
    <cellStyle name="40% - Акцент1 5 3" xfId="1657"/>
    <cellStyle name="40% — акцент1 5 3" xfId="1658"/>
    <cellStyle name="40% - Акцент1 5 4" xfId="2140"/>
    <cellStyle name="40% — акцент1 5 4" xfId="2139"/>
    <cellStyle name="40% - Акцент1 5 5" xfId="2741"/>
    <cellStyle name="40% — акцент1 5 5" xfId="2740"/>
    <cellStyle name="40% - Акцент1 5 6" xfId="3346"/>
    <cellStyle name="40% — акцент1 5 6" xfId="3345"/>
    <cellStyle name="40% - Акцент1 5 7" xfId="3949"/>
    <cellStyle name="40% — акцент1 5 7" xfId="3948"/>
    <cellStyle name="40% - Акцент1 5 8" xfId="4552"/>
    <cellStyle name="40% — акцент1 5 8" xfId="4551"/>
    <cellStyle name="40% - Акцент1 5 9" xfId="5153"/>
    <cellStyle name="40% — акцент1 5 9" xfId="5152"/>
    <cellStyle name="40% - Акцент1 6" xfId="736"/>
    <cellStyle name="40% — акцент1 6" xfId="737"/>
    <cellStyle name="40% - Акцент1 7" xfId="1624"/>
    <cellStyle name="40% — акцент1 7" xfId="1625"/>
    <cellStyle name="40% - Акцент1 8" xfId="2173"/>
    <cellStyle name="40% — акцент1 8" xfId="2172"/>
    <cellStyle name="40% - Акцент1 9" xfId="2774"/>
    <cellStyle name="40% — акцент1 9" xfId="2773"/>
    <cellStyle name="40% - Акцент1_1" xfId="8658"/>
    <cellStyle name="40% - Акцент2" xfId="107"/>
    <cellStyle name="40% — акцент2" xfId="108"/>
    <cellStyle name="40% - Акцент2 10" xfId="3343"/>
    <cellStyle name="40% — акцент2 10" xfId="3342"/>
    <cellStyle name="40% - Акцент2 11" xfId="3946"/>
    <cellStyle name="40% — акцент2 11" xfId="3945"/>
    <cellStyle name="40% - Акцент2 12" xfId="4549"/>
    <cellStyle name="40% — акцент2 12" xfId="4548"/>
    <cellStyle name="40% - Акцент2 13" xfId="5150"/>
    <cellStyle name="40% — акцент2 13" xfId="5149"/>
    <cellStyle name="40% - Акцент2 14" xfId="5756"/>
    <cellStyle name="40% — акцент2 14" xfId="5755"/>
    <cellStyle name="40% - Акцент2 15" xfId="6360"/>
    <cellStyle name="40% — акцент2 15" xfId="6359"/>
    <cellStyle name="40% - Акцент2 16" xfId="6963"/>
    <cellStyle name="40% — акцент2 16" xfId="6962"/>
    <cellStyle name="40% - Акцент2 17" xfId="7566"/>
    <cellStyle name="40% — акцент2 17" xfId="7565"/>
    <cellStyle name="40% - Акцент2 18" xfId="8166"/>
    <cellStyle name="40% — акцент2 18" xfId="8165"/>
    <cellStyle name="40% - Акцент2 19" xfId="8703"/>
    <cellStyle name="40% - Акцент2 2" xfId="109"/>
    <cellStyle name="40% — акцент2 2" xfId="110"/>
    <cellStyle name="40% - Акцент2 2 10" xfId="5148"/>
    <cellStyle name="40% — акцент2 2 10" xfId="5147"/>
    <cellStyle name="40% - Акцент2 2 11" xfId="5754"/>
    <cellStyle name="40% — акцент2 2 11" xfId="5753"/>
    <cellStyle name="40% - Акцент2 2 12" xfId="6358"/>
    <cellStyle name="40% — акцент2 2 12" xfId="6357"/>
    <cellStyle name="40% - Акцент2 2 13" xfId="6961"/>
    <cellStyle name="40% — акцент2 2 13" xfId="6960"/>
    <cellStyle name="40% - Акцент2 2 14" xfId="7564"/>
    <cellStyle name="40% — акцент2 2 14" xfId="7563"/>
    <cellStyle name="40% - Акцент2 2 15" xfId="8164"/>
    <cellStyle name="40% — акцент2 2 15" xfId="8163"/>
    <cellStyle name="40% - Акцент2 2 2" xfId="111"/>
    <cellStyle name="40% — акцент2 2 2" xfId="112"/>
    <cellStyle name="40% - Акцент2 2 2 10" xfId="5752"/>
    <cellStyle name="40% — акцент2 2 2 10" xfId="5751"/>
    <cellStyle name="40% - Акцент2 2 2 11" xfId="6356"/>
    <cellStyle name="40% — акцент2 2 2 11" xfId="6355"/>
    <cellStyle name="40% - Акцент2 2 2 12" xfId="6959"/>
    <cellStyle name="40% — акцент2 2 2 12" xfId="6958"/>
    <cellStyle name="40% - Акцент2 2 2 13" xfId="7562"/>
    <cellStyle name="40% — акцент2 2 2 13" xfId="7561"/>
    <cellStyle name="40% - Акцент2 2 2 14" xfId="8162"/>
    <cellStyle name="40% — акцент2 2 2 14" xfId="8161"/>
    <cellStyle name="40% - Акцент2 2 2 2" xfId="775"/>
    <cellStyle name="40% — акцент2 2 2 2" xfId="776"/>
    <cellStyle name="40% - Акцент2 2 2 3" xfId="1664"/>
    <cellStyle name="40% — акцент2 2 2 3" xfId="1665"/>
    <cellStyle name="40% - Акцент2 2 2 4" xfId="2133"/>
    <cellStyle name="40% — акцент2 2 2 4" xfId="2132"/>
    <cellStyle name="40% - Акцент2 2 2 5" xfId="2734"/>
    <cellStyle name="40% — акцент2 2 2 5" xfId="2733"/>
    <cellStyle name="40% - Акцент2 2 2 6" xfId="3339"/>
    <cellStyle name="40% — акцент2 2 2 6" xfId="3338"/>
    <cellStyle name="40% - Акцент2 2 2 7" xfId="3942"/>
    <cellStyle name="40% — акцент2 2 2 7" xfId="3941"/>
    <cellStyle name="40% - Акцент2 2 2 8" xfId="4545"/>
    <cellStyle name="40% — акцент2 2 2 8" xfId="4544"/>
    <cellStyle name="40% - Акцент2 2 2 9" xfId="5146"/>
    <cellStyle name="40% — акцент2 2 2 9" xfId="5145"/>
    <cellStyle name="40% - Акцент2 2 2_1" xfId="8670"/>
    <cellStyle name="40% — акцент2 2 2_1" xfId="8670"/>
    <cellStyle name="40% - Акцент2 2 2_1 10" xfId="5144"/>
    <cellStyle name="40% — акцент2 2 2_1 10" xfId="5143"/>
    <cellStyle name="40% - Акцент2 2 2_1 11" xfId="5750"/>
    <cellStyle name="40% — акцент2 2 2_1 11" xfId="5749"/>
    <cellStyle name="40% - Акцент2 2 2_1 12" xfId="6354"/>
    <cellStyle name="40% — акцент2 2 2_1 12" xfId="6353"/>
    <cellStyle name="40% - Акцент2 2 2_1 13" xfId="6957"/>
    <cellStyle name="40% — акцент2 2 2_1 13" xfId="6956"/>
    <cellStyle name="40% - Акцент2 2 2_1 14" xfId="7560"/>
    <cellStyle name="40% — акцент2 2 2_1 14" xfId="7559"/>
    <cellStyle name="40% - Акцент2 2 2_1 15" xfId="8160"/>
    <cellStyle name="40% — акцент2 2 2_1 15" xfId="8159"/>
    <cellStyle name="40% - Акцент2 2 2_1 2" xfId="8671"/>
    <cellStyle name="40% — акцент2 2 2_1 2" xfId="8671"/>
    <cellStyle name="40% - Акцент2 2 2_1 2 10" xfId="5748"/>
    <cellStyle name="40% — акцент2 2 2_1 2 10" xfId="5747"/>
    <cellStyle name="40% - Акцент2 2 2_1 2 11" xfId="6352"/>
    <cellStyle name="40% — акцент2 2 2_1 2 11" xfId="6351"/>
    <cellStyle name="40% - Акцент2 2 2_1 2 12" xfId="6955"/>
    <cellStyle name="40% — акцент2 2 2_1 2 12" xfId="6954"/>
    <cellStyle name="40% - Акцент2 2 2_1 2 13" xfId="7558"/>
    <cellStyle name="40% — акцент2 2 2_1 2 13" xfId="7557"/>
    <cellStyle name="40% - Акцент2 2 2_1 2 14" xfId="8158"/>
    <cellStyle name="40% — акцент2 2 2_1 2 14" xfId="8157"/>
    <cellStyle name="40% - Акцент2 2 2_1 2 2" xfId="779"/>
    <cellStyle name="40% — акцент2 2 2_1 2 2" xfId="780"/>
    <cellStyle name="40% - Акцент2 2 2_1 2 3" xfId="1668"/>
    <cellStyle name="40% — акцент2 2 2_1 2 3" xfId="1669"/>
    <cellStyle name="40% - Акцент2 2 2_1 2 4" xfId="2129"/>
    <cellStyle name="40% — акцент2 2 2_1 2 4" xfId="2128"/>
    <cellStyle name="40% - Акцент2 2 2_1 2 5" xfId="2730"/>
    <cellStyle name="40% — акцент2 2 2_1 2 5" xfId="2729"/>
    <cellStyle name="40% - Акцент2 2 2_1 2 6" xfId="3335"/>
    <cellStyle name="40% — акцент2 2 2_1 2 6" xfId="3334"/>
    <cellStyle name="40% - Акцент2 2 2_1 2 7" xfId="3938"/>
    <cellStyle name="40% — акцент2 2 2_1 2 7" xfId="3937"/>
    <cellStyle name="40% - Акцент2 2 2_1 2 8" xfId="4541"/>
    <cellStyle name="40% — акцент2 2 2_1 2 8" xfId="4540"/>
    <cellStyle name="40% - Акцент2 2 2_1 2 9" xfId="5142"/>
    <cellStyle name="40% — акцент2 2 2_1 2 9" xfId="5141"/>
    <cellStyle name="40% - Акцент2 2 2_1 3" xfId="777"/>
    <cellStyle name="40% — акцент2 2 2_1 3" xfId="778"/>
    <cellStyle name="40% - Акцент2 2 2_1 4" xfId="1666"/>
    <cellStyle name="40% — акцент2 2 2_1 4" xfId="1667"/>
    <cellStyle name="40% - Акцент2 2 2_1 5" xfId="2131"/>
    <cellStyle name="40% — акцент2 2 2_1 5" xfId="2130"/>
    <cellStyle name="40% - Акцент2 2 2_1 6" xfId="2732"/>
    <cellStyle name="40% — акцент2 2 2_1 6" xfId="2731"/>
    <cellStyle name="40% - Акцент2 2 2_1 7" xfId="3337"/>
    <cellStyle name="40% — акцент2 2 2_1 7" xfId="3336"/>
    <cellStyle name="40% - Акцент2 2 2_1 8" xfId="3940"/>
    <cellStyle name="40% — акцент2 2 2_1 8" xfId="3939"/>
    <cellStyle name="40% - Акцент2 2 2_1 9" xfId="4543"/>
    <cellStyle name="40% — акцент2 2 2_1 9" xfId="4542"/>
    <cellStyle name="40% - Акцент2 2 3" xfId="773"/>
    <cellStyle name="40% — акцент2 2 3" xfId="774"/>
    <cellStyle name="40% - Акцент2 2 4" xfId="1662"/>
    <cellStyle name="40% — акцент2 2 4" xfId="1663"/>
    <cellStyle name="40% - Акцент2 2 5" xfId="2135"/>
    <cellStyle name="40% — акцент2 2 5" xfId="2134"/>
    <cellStyle name="40% - Акцент2 2 6" xfId="2736"/>
    <cellStyle name="40% — акцент2 2 6" xfId="2735"/>
    <cellStyle name="40% - Акцент2 2 7" xfId="3341"/>
    <cellStyle name="40% — акцент2 2 7" xfId="3340"/>
    <cellStyle name="40% - Акцент2 2 8" xfId="3944"/>
    <cellStyle name="40% — акцент2 2 8" xfId="3943"/>
    <cellStyle name="40% - Акцент2 2 9" xfId="4547"/>
    <cellStyle name="40% — акцент2 2 9" xfId="4546"/>
    <cellStyle name="40% - Акцент2 2_1" xfId="8652"/>
    <cellStyle name="40% — акцент2 2_1" xfId="8652"/>
    <cellStyle name="40% - Акцент2 2_1 10" xfId="5140"/>
    <cellStyle name="40% — акцент2 2_1 10" xfId="5139"/>
    <cellStyle name="40% - Акцент2 2_1 11" xfId="5746"/>
    <cellStyle name="40% — акцент2 2_1 11" xfId="5745"/>
    <cellStyle name="40% - Акцент2 2_1 12" xfId="6350"/>
    <cellStyle name="40% — акцент2 2_1 12" xfId="6349"/>
    <cellStyle name="40% - Акцент2 2_1 13" xfId="6953"/>
    <cellStyle name="40% — акцент2 2_1 13" xfId="6952"/>
    <cellStyle name="40% - Акцент2 2_1 14" xfId="7556"/>
    <cellStyle name="40% — акцент2 2_1 14" xfId="7555"/>
    <cellStyle name="40% - Акцент2 2_1 15" xfId="8156"/>
    <cellStyle name="40% — акцент2 2_1 15" xfId="8155"/>
    <cellStyle name="40% - Акцент2 2_1 2" xfId="8651"/>
    <cellStyle name="40% — акцент2 2_1 2" xfId="8651"/>
    <cellStyle name="40% - Акцент2 2_1 2 10" xfId="5744"/>
    <cellStyle name="40% — акцент2 2_1 2 10" xfId="5743"/>
    <cellStyle name="40% - Акцент2 2_1 2 11" xfId="6348"/>
    <cellStyle name="40% — акцент2 2_1 2 11" xfId="6347"/>
    <cellStyle name="40% - Акцент2 2_1 2 12" xfId="6951"/>
    <cellStyle name="40% — акцент2 2_1 2 12" xfId="6950"/>
    <cellStyle name="40% - Акцент2 2_1 2 13" xfId="7554"/>
    <cellStyle name="40% — акцент2 2_1 2 13" xfId="7553"/>
    <cellStyle name="40% - Акцент2 2_1 2 14" xfId="8154"/>
    <cellStyle name="40% — акцент2 2_1 2 14" xfId="8153"/>
    <cellStyle name="40% - Акцент2 2_1 2 2" xfId="783"/>
    <cellStyle name="40% — акцент2 2_1 2 2" xfId="784"/>
    <cellStyle name="40% - Акцент2 2_1 2 3" xfId="1672"/>
    <cellStyle name="40% — акцент2 2_1 2 3" xfId="1673"/>
    <cellStyle name="40% - Акцент2 2_1 2 4" xfId="2125"/>
    <cellStyle name="40% — акцент2 2_1 2 4" xfId="2124"/>
    <cellStyle name="40% - Акцент2 2_1 2 5" xfId="2726"/>
    <cellStyle name="40% — акцент2 2_1 2 5" xfId="2725"/>
    <cellStyle name="40% - Акцент2 2_1 2 6" xfId="3331"/>
    <cellStyle name="40% — акцент2 2_1 2 6" xfId="3330"/>
    <cellStyle name="40% - Акцент2 2_1 2 7" xfId="3934"/>
    <cellStyle name="40% — акцент2 2_1 2 7" xfId="3933"/>
    <cellStyle name="40% - Акцент2 2_1 2 8" xfId="4537"/>
    <cellStyle name="40% — акцент2 2_1 2 8" xfId="4536"/>
    <cellStyle name="40% - Акцент2 2_1 2 9" xfId="5138"/>
    <cellStyle name="40% — акцент2 2_1 2 9" xfId="5137"/>
    <cellStyle name="40% - Акцент2 2_1 3" xfId="781"/>
    <cellStyle name="40% — акцент2 2_1 3" xfId="782"/>
    <cellStyle name="40% - Акцент2 2_1 4" xfId="1670"/>
    <cellStyle name="40% — акцент2 2_1 4" xfId="1671"/>
    <cellStyle name="40% - Акцент2 2_1 5" xfId="2127"/>
    <cellStyle name="40% — акцент2 2_1 5" xfId="2126"/>
    <cellStyle name="40% - Акцент2 2_1 6" xfId="2728"/>
    <cellStyle name="40% — акцент2 2_1 6" xfId="2727"/>
    <cellStyle name="40% - Акцент2 2_1 7" xfId="3333"/>
    <cellStyle name="40% — акцент2 2_1 7" xfId="3332"/>
    <cellStyle name="40% - Акцент2 2_1 8" xfId="3936"/>
    <cellStyle name="40% — акцент2 2_1 8" xfId="3935"/>
    <cellStyle name="40% - Акцент2 2_1 9" xfId="4539"/>
    <cellStyle name="40% — акцент2 2_1 9" xfId="4538"/>
    <cellStyle name="40% - Акцент2 3" xfId="113"/>
    <cellStyle name="40% — акцент2 3" xfId="114"/>
    <cellStyle name="40% - Акцент2 3 10" xfId="5136"/>
    <cellStyle name="40% — акцент2 3 10" xfId="5135"/>
    <cellStyle name="40% - Акцент2 3 11" xfId="5742"/>
    <cellStyle name="40% — акцент2 3 11" xfId="5741"/>
    <cellStyle name="40% - Акцент2 3 12" xfId="6346"/>
    <cellStyle name="40% — акцент2 3 12" xfId="6345"/>
    <cellStyle name="40% - Акцент2 3 13" xfId="6949"/>
    <cellStyle name="40% — акцент2 3 13" xfId="6948"/>
    <cellStyle name="40% - Акцент2 3 14" xfId="7552"/>
    <cellStyle name="40% — акцент2 3 14" xfId="7551"/>
    <cellStyle name="40% - Акцент2 3 15" xfId="8152"/>
    <cellStyle name="40% — акцент2 3 15" xfId="8151"/>
    <cellStyle name="40% - Акцент2 3 2" xfId="115"/>
    <cellStyle name="40% — акцент2 3 2" xfId="116"/>
    <cellStyle name="40% - Акцент2 3 2 10" xfId="5740"/>
    <cellStyle name="40% — акцент2 3 2 10" xfId="5739"/>
    <cellStyle name="40% - Акцент2 3 2 11" xfId="6344"/>
    <cellStyle name="40% — акцент2 3 2 11" xfId="6343"/>
    <cellStyle name="40% - Акцент2 3 2 12" xfId="6947"/>
    <cellStyle name="40% — акцент2 3 2 12" xfId="6946"/>
    <cellStyle name="40% - Акцент2 3 2 13" xfId="7550"/>
    <cellStyle name="40% — акцент2 3 2 13" xfId="7549"/>
    <cellStyle name="40% - Акцент2 3 2 14" xfId="8150"/>
    <cellStyle name="40% — акцент2 3 2 14" xfId="8149"/>
    <cellStyle name="40% - Акцент2 3 2 2" xfId="787"/>
    <cellStyle name="40% — акцент2 3 2 2" xfId="788"/>
    <cellStyle name="40% - Акцент2 3 2 3" xfId="1676"/>
    <cellStyle name="40% — акцент2 3 2 3" xfId="1677"/>
    <cellStyle name="40% - Акцент2 3 2 4" xfId="2121"/>
    <cellStyle name="40% — акцент2 3 2 4" xfId="2120"/>
    <cellStyle name="40% - Акцент2 3 2 5" xfId="2722"/>
    <cellStyle name="40% — акцент2 3 2 5" xfId="2721"/>
    <cellStyle name="40% - Акцент2 3 2 6" xfId="3327"/>
    <cellStyle name="40% — акцент2 3 2 6" xfId="3326"/>
    <cellStyle name="40% - Акцент2 3 2 7" xfId="3930"/>
    <cellStyle name="40% — акцент2 3 2 7" xfId="3929"/>
    <cellStyle name="40% - Акцент2 3 2 8" xfId="4533"/>
    <cellStyle name="40% — акцент2 3 2 8" xfId="4532"/>
    <cellStyle name="40% - Акцент2 3 2 9" xfId="5134"/>
    <cellStyle name="40% — акцент2 3 2 9" xfId="5133"/>
    <cellStyle name="40% - Акцент2 3 2_1" xfId="8670"/>
    <cellStyle name="40% — акцент2 3 2_1" xfId="8670"/>
    <cellStyle name="40% - Акцент2 3 2_1 10" xfId="5132"/>
    <cellStyle name="40% — акцент2 3 2_1 10" xfId="5131"/>
    <cellStyle name="40% - Акцент2 3 2_1 11" xfId="5738"/>
    <cellStyle name="40% — акцент2 3 2_1 11" xfId="5737"/>
    <cellStyle name="40% - Акцент2 3 2_1 12" xfId="6342"/>
    <cellStyle name="40% — акцент2 3 2_1 12" xfId="6341"/>
    <cellStyle name="40% - Акцент2 3 2_1 13" xfId="6945"/>
    <cellStyle name="40% — акцент2 3 2_1 13" xfId="6944"/>
    <cellStyle name="40% - Акцент2 3 2_1 14" xfId="7548"/>
    <cellStyle name="40% — акцент2 3 2_1 14" xfId="7547"/>
    <cellStyle name="40% - Акцент2 3 2_1 15" xfId="8148"/>
    <cellStyle name="40% — акцент2 3 2_1 15" xfId="8147"/>
    <cellStyle name="40% - Акцент2 3 2_1 2" xfId="8671"/>
    <cellStyle name="40% — акцент2 3 2_1 2" xfId="8671"/>
    <cellStyle name="40% - Акцент2 3 2_1 2 10" xfId="5736"/>
    <cellStyle name="40% — акцент2 3 2_1 2 10" xfId="5735"/>
    <cellStyle name="40% - Акцент2 3 2_1 2 11" xfId="6340"/>
    <cellStyle name="40% — акцент2 3 2_1 2 11" xfId="6339"/>
    <cellStyle name="40% - Акцент2 3 2_1 2 12" xfId="6943"/>
    <cellStyle name="40% — акцент2 3 2_1 2 12" xfId="6942"/>
    <cellStyle name="40% - Акцент2 3 2_1 2 13" xfId="7546"/>
    <cellStyle name="40% — акцент2 3 2_1 2 13" xfId="7545"/>
    <cellStyle name="40% - Акцент2 3 2_1 2 14" xfId="8146"/>
    <cellStyle name="40% — акцент2 3 2_1 2 14" xfId="8145"/>
    <cellStyle name="40% - Акцент2 3 2_1 2 2" xfId="791"/>
    <cellStyle name="40% — акцент2 3 2_1 2 2" xfId="792"/>
    <cellStyle name="40% - Акцент2 3 2_1 2 3" xfId="1680"/>
    <cellStyle name="40% — акцент2 3 2_1 2 3" xfId="1681"/>
    <cellStyle name="40% - Акцент2 3 2_1 2 4" xfId="2117"/>
    <cellStyle name="40% — акцент2 3 2_1 2 4" xfId="2116"/>
    <cellStyle name="40% - Акцент2 3 2_1 2 5" xfId="2718"/>
    <cellStyle name="40% — акцент2 3 2_1 2 5" xfId="2717"/>
    <cellStyle name="40% - Акцент2 3 2_1 2 6" xfId="3323"/>
    <cellStyle name="40% — акцент2 3 2_1 2 6" xfId="3322"/>
    <cellStyle name="40% - Акцент2 3 2_1 2 7" xfId="3926"/>
    <cellStyle name="40% — акцент2 3 2_1 2 7" xfId="3925"/>
    <cellStyle name="40% - Акцент2 3 2_1 2 8" xfId="4529"/>
    <cellStyle name="40% — акцент2 3 2_1 2 8" xfId="4528"/>
    <cellStyle name="40% - Акцент2 3 2_1 2 9" xfId="5130"/>
    <cellStyle name="40% — акцент2 3 2_1 2 9" xfId="5129"/>
    <cellStyle name="40% - Акцент2 3 2_1 3" xfId="789"/>
    <cellStyle name="40% — акцент2 3 2_1 3" xfId="790"/>
    <cellStyle name="40% - Акцент2 3 2_1 4" xfId="1678"/>
    <cellStyle name="40% — акцент2 3 2_1 4" xfId="1679"/>
    <cellStyle name="40% - Акцент2 3 2_1 5" xfId="2119"/>
    <cellStyle name="40% — акцент2 3 2_1 5" xfId="2118"/>
    <cellStyle name="40% - Акцент2 3 2_1 6" xfId="2720"/>
    <cellStyle name="40% — акцент2 3 2_1 6" xfId="2719"/>
    <cellStyle name="40% - Акцент2 3 2_1 7" xfId="3325"/>
    <cellStyle name="40% — акцент2 3 2_1 7" xfId="3324"/>
    <cellStyle name="40% - Акцент2 3 2_1 8" xfId="3928"/>
    <cellStyle name="40% — акцент2 3 2_1 8" xfId="3927"/>
    <cellStyle name="40% - Акцент2 3 2_1 9" xfId="4531"/>
    <cellStyle name="40% — акцент2 3 2_1 9" xfId="4530"/>
    <cellStyle name="40% - Акцент2 3 3" xfId="785"/>
    <cellStyle name="40% — акцент2 3 3" xfId="786"/>
    <cellStyle name="40% - Акцент2 3 4" xfId="1674"/>
    <cellStyle name="40% — акцент2 3 4" xfId="1675"/>
    <cellStyle name="40% - Акцент2 3 5" xfId="2123"/>
    <cellStyle name="40% — акцент2 3 5" xfId="2122"/>
    <cellStyle name="40% - Акцент2 3 6" xfId="2724"/>
    <cellStyle name="40% — акцент2 3 6" xfId="2723"/>
    <cellStyle name="40% - Акцент2 3 7" xfId="3329"/>
    <cellStyle name="40% — акцент2 3 7" xfId="3328"/>
    <cellStyle name="40% - Акцент2 3 8" xfId="3932"/>
    <cellStyle name="40% — акцент2 3 8" xfId="3931"/>
    <cellStyle name="40% - Акцент2 3 9" xfId="4535"/>
    <cellStyle name="40% — акцент2 3 9" xfId="4534"/>
    <cellStyle name="40% - Акцент2 3_1" xfId="8652"/>
    <cellStyle name="40% — акцент2 3_1" xfId="8652"/>
    <cellStyle name="40% - Акцент2 3_1 10" xfId="5128"/>
    <cellStyle name="40% — акцент2 3_1 10" xfId="5127"/>
    <cellStyle name="40% - Акцент2 3_1 11" xfId="5734"/>
    <cellStyle name="40% — акцент2 3_1 11" xfId="5733"/>
    <cellStyle name="40% - Акцент2 3_1 12" xfId="6338"/>
    <cellStyle name="40% — акцент2 3_1 12" xfId="6337"/>
    <cellStyle name="40% - Акцент2 3_1 13" xfId="6941"/>
    <cellStyle name="40% — акцент2 3_1 13" xfId="6940"/>
    <cellStyle name="40% - Акцент2 3_1 14" xfId="7544"/>
    <cellStyle name="40% — акцент2 3_1 14" xfId="7543"/>
    <cellStyle name="40% - Акцент2 3_1 15" xfId="8144"/>
    <cellStyle name="40% — акцент2 3_1 15" xfId="8143"/>
    <cellStyle name="40% - Акцент2 3_1 2" xfId="8651"/>
    <cellStyle name="40% — акцент2 3_1 2" xfId="8651"/>
    <cellStyle name="40% - Акцент2 3_1 2 10" xfId="5732"/>
    <cellStyle name="40% — акцент2 3_1 2 10" xfId="5731"/>
    <cellStyle name="40% - Акцент2 3_1 2 11" xfId="6336"/>
    <cellStyle name="40% — акцент2 3_1 2 11" xfId="6335"/>
    <cellStyle name="40% - Акцент2 3_1 2 12" xfId="6939"/>
    <cellStyle name="40% — акцент2 3_1 2 12" xfId="6938"/>
    <cellStyle name="40% - Акцент2 3_1 2 13" xfId="7542"/>
    <cellStyle name="40% — акцент2 3_1 2 13" xfId="7541"/>
    <cellStyle name="40% - Акцент2 3_1 2 14" xfId="8142"/>
    <cellStyle name="40% — акцент2 3_1 2 14" xfId="8141"/>
    <cellStyle name="40% - Акцент2 3_1 2 2" xfId="795"/>
    <cellStyle name="40% — акцент2 3_1 2 2" xfId="796"/>
    <cellStyle name="40% - Акцент2 3_1 2 3" xfId="1684"/>
    <cellStyle name="40% — акцент2 3_1 2 3" xfId="1685"/>
    <cellStyle name="40% - Акцент2 3_1 2 4" xfId="2113"/>
    <cellStyle name="40% — акцент2 3_1 2 4" xfId="2112"/>
    <cellStyle name="40% - Акцент2 3_1 2 5" xfId="2714"/>
    <cellStyle name="40% — акцент2 3_1 2 5" xfId="2713"/>
    <cellStyle name="40% - Акцент2 3_1 2 6" xfId="3319"/>
    <cellStyle name="40% — акцент2 3_1 2 6" xfId="3318"/>
    <cellStyle name="40% - Акцент2 3_1 2 7" xfId="3922"/>
    <cellStyle name="40% — акцент2 3_1 2 7" xfId="3921"/>
    <cellStyle name="40% - Акцент2 3_1 2 8" xfId="4525"/>
    <cellStyle name="40% — акцент2 3_1 2 8" xfId="4524"/>
    <cellStyle name="40% - Акцент2 3_1 2 9" xfId="5126"/>
    <cellStyle name="40% — акцент2 3_1 2 9" xfId="5125"/>
    <cellStyle name="40% - Акцент2 3_1 3" xfId="793"/>
    <cellStyle name="40% — акцент2 3_1 3" xfId="794"/>
    <cellStyle name="40% - Акцент2 3_1 4" xfId="1682"/>
    <cellStyle name="40% — акцент2 3_1 4" xfId="1683"/>
    <cellStyle name="40% - Акцент2 3_1 5" xfId="2115"/>
    <cellStyle name="40% — акцент2 3_1 5" xfId="2114"/>
    <cellStyle name="40% - Акцент2 3_1 6" xfId="2716"/>
    <cellStyle name="40% — акцент2 3_1 6" xfId="2715"/>
    <cellStyle name="40% - Акцент2 3_1 7" xfId="3321"/>
    <cellStyle name="40% — акцент2 3_1 7" xfId="3320"/>
    <cellStyle name="40% - Акцент2 3_1 8" xfId="3924"/>
    <cellStyle name="40% — акцент2 3_1 8" xfId="3923"/>
    <cellStyle name="40% - Акцент2 3_1 9" xfId="4527"/>
    <cellStyle name="40% — акцент2 3_1 9" xfId="4526"/>
    <cellStyle name="40% - Акцент2 4" xfId="117"/>
    <cellStyle name="40% — акцент2 4" xfId="118"/>
    <cellStyle name="40% - Акцент2 4 10" xfId="5124"/>
    <cellStyle name="40% — акцент2 4 10" xfId="5729"/>
    <cellStyle name="40% - Акцент2 4 11" xfId="5730"/>
    <cellStyle name="40% — акцент2 4 11" xfId="6333"/>
    <cellStyle name="40% - Акцент2 4 12" xfId="6334"/>
    <cellStyle name="40% — акцент2 4 12" xfId="6936"/>
    <cellStyle name="40% - Акцент2 4 13" xfId="6937"/>
    <cellStyle name="40% — акцент2 4 13" xfId="7539"/>
    <cellStyle name="40% - Акцент2 4 14" xfId="7540"/>
    <cellStyle name="40% — акцент2 4 14" xfId="8139"/>
    <cellStyle name="40% - Акцент2 4 15" xfId="8140"/>
    <cellStyle name="40% - Акцент2 4 2" xfId="119"/>
    <cellStyle name="40% — акцент2 4 2" xfId="798"/>
    <cellStyle name="40% - Акцент2 4 2 10" xfId="5728"/>
    <cellStyle name="40% - Акцент2 4 2 11" xfId="6332"/>
    <cellStyle name="40% - Акцент2 4 2 12" xfId="6935"/>
    <cellStyle name="40% - Акцент2 4 2 13" xfId="7538"/>
    <cellStyle name="40% - Акцент2 4 2 14" xfId="8138"/>
    <cellStyle name="40% - Акцент2 4 2 2" xfId="799"/>
    <cellStyle name="40% - Акцент2 4 2 3" xfId="1688"/>
    <cellStyle name="40% - Акцент2 4 2 4" xfId="2109"/>
    <cellStyle name="40% - Акцент2 4 2 5" xfId="2710"/>
    <cellStyle name="40% - Акцент2 4 2 6" xfId="3315"/>
    <cellStyle name="40% - Акцент2 4 2 7" xfId="3918"/>
    <cellStyle name="40% - Акцент2 4 2 8" xfId="4521"/>
    <cellStyle name="40% - Акцент2 4 2 9" xfId="5122"/>
    <cellStyle name="40% - Акцент2 4 3" xfId="797"/>
    <cellStyle name="40% — акцент2 4 3" xfId="1687"/>
    <cellStyle name="40% - Акцент2 4 4" xfId="1686"/>
    <cellStyle name="40% — акцент2 4 4" xfId="2110"/>
    <cellStyle name="40% - Акцент2 4 5" xfId="2111"/>
    <cellStyle name="40% — акцент2 4 5" xfId="2711"/>
    <cellStyle name="40% - Акцент2 4 6" xfId="2712"/>
    <cellStyle name="40% — акцент2 4 6" xfId="3316"/>
    <cellStyle name="40% - Акцент2 4 7" xfId="3317"/>
    <cellStyle name="40% — акцент2 4 7" xfId="3919"/>
    <cellStyle name="40% - Акцент2 4 8" xfId="3920"/>
    <cellStyle name="40% — акцент2 4 8" xfId="4522"/>
    <cellStyle name="40% - Акцент2 4 9" xfId="4523"/>
    <cellStyle name="40% — акцент2 4 9" xfId="5123"/>
    <cellStyle name="40% - Акцент2 4_1" xfId="8652"/>
    <cellStyle name="40% — акцент2 4_1" xfId="8670"/>
    <cellStyle name="40% - Акцент2 4_1 10" xfId="5121"/>
    <cellStyle name="40% — акцент2 4_1 10" xfId="5120"/>
    <cellStyle name="40% - Акцент2 4_1 11" xfId="5727"/>
    <cellStyle name="40% — акцент2 4_1 11" xfId="5726"/>
    <cellStyle name="40% - Акцент2 4_1 12" xfId="6331"/>
    <cellStyle name="40% — акцент2 4_1 12" xfId="6330"/>
    <cellStyle name="40% - Акцент2 4_1 13" xfId="6934"/>
    <cellStyle name="40% — акцент2 4_1 13" xfId="6933"/>
    <cellStyle name="40% - Акцент2 4_1 14" xfId="7537"/>
    <cellStyle name="40% — акцент2 4_1 14" xfId="7536"/>
    <cellStyle name="40% - Акцент2 4_1 15" xfId="8137"/>
    <cellStyle name="40% — акцент2 4_1 15" xfId="8136"/>
    <cellStyle name="40% - Акцент2 4_1 2" xfId="8651"/>
    <cellStyle name="40% — акцент2 4_1 2" xfId="8671"/>
    <cellStyle name="40% - Акцент2 4_1 2 10" xfId="5725"/>
    <cellStyle name="40% — акцент2 4_1 2 10" xfId="5724"/>
    <cellStyle name="40% - Акцент2 4_1 2 11" xfId="6329"/>
    <cellStyle name="40% — акцент2 4_1 2 11" xfId="6328"/>
    <cellStyle name="40% - Акцент2 4_1 2 12" xfId="6932"/>
    <cellStyle name="40% — акцент2 4_1 2 12" xfId="6931"/>
    <cellStyle name="40% - Акцент2 4_1 2 13" xfId="7535"/>
    <cellStyle name="40% — акцент2 4_1 2 13" xfId="7534"/>
    <cellStyle name="40% - Акцент2 4_1 2 14" xfId="8135"/>
    <cellStyle name="40% — акцент2 4_1 2 14" xfId="8134"/>
    <cellStyle name="40% - Акцент2 4_1 2 2" xfId="802"/>
    <cellStyle name="40% — акцент2 4_1 2 2" xfId="803"/>
    <cellStyle name="40% - Акцент2 4_1 2 3" xfId="1691"/>
    <cellStyle name="40% — акцент2 4_1 2 3" xfId="1692"/>
    <cellStyle name="40% - Акцент2 4_1 2 4" xfId="2106"/>
    <cellStyle name="40% — акцент2 4_1 2 4" xfId="2105"/>
    <cellStyle name="40% - Акцент2 4_1 2 5" xfId="2707"/>
    <cellStyle name="40% — акцент2 4_1 2 5" xfId="2706"/>
    <cellStyle name="40% - Акцент2 4_1 2 6" xfId="3312"/>
    <cellStyle name="40% — акцент2 4_1 2 6" xfId="3311"/>
    <cellStyle name="40% - Акцент2 4_1 2 7" xfId="3915"/>
    <cellStyle name="40% — акцент2 4_1 2 7" xfId="3914"/>
    <cellStyle name="40% - Акцент2 4_1 2 8" xfId="4518"/>
    <cellStyle name="40% — акцент2 4_1 2 8" xfId="4517"/>
    <cellStyle name="40% - Акцент2 4_1 2 9" xfId="5119"/>
    <cellStyle name="40% — акцент2 4_1 2 9" xfId="5118"/>
    <cellStyle name="40% - Акцент2 4_1 3" xfId="800"/>
    <cellStyle name="40% — акцент2 4_1 3" xfId="801"/>
    <cellStyle name="40% - Акцент2 4_1 4" xfId="1689"/>
    <cellStyle name="40% — акцент2 4_1 4" xfId="1690"/>
    <cellStyle name="40% - Акцент2 4_1 5" xfId="2108"/>
    <cellStyle name="40% — акцент2 4_1 5" xfId="2107"/>
    <cellStyle name="40% - Акцент2 4_1 6" xfId="2709"/>
    <cellStyle name="40% — акцент2 4_1 6" xfId="2708"/>
    <cellStyle name="40% - Акцент2 4_1 7" xfId="3314"/>
    <cellStyle name="40% — акцент2 4_1 7" xfId="3313"/>
    <cellStyle name="40% - Акцент2 4_1 8" xfId="3917"/>
    <cellStyle name="40% — акцент2 4_1 8" xfId="3916"/>
    <cellStyle name="40% - Акцент2 4_1 9" xfId="4520"/>
    <cellStyle name="40% — акцент2 4_1 9" xfId="4519"/>
    <cellStyle name="40% - Акцент2 5" xfId="120"/>
    <cellStyle name="40% — акцент2 5" xfId="517"/>
    <cellStyle name="40% - Акцент2 5 10" xfId="5723"/>
    <cellStyle name="40% — акцент2 5 10" xfId="5722"/>
    <cellStyle name="40% - Акцент2 5 11" xfId="6327"/>
    <cellStyle name="40% — акцент2 5 11" xfId="6326"/>
    <cellStyle name="40% - Акцент2 5 12" xfId="6930"/>
    <cellStyle name="40% — акцент2 5 12" xfId="6929"/>
    <cellStyle name="40% - Акцент2 5 13" xfId="7533"/>
    <cellStyle name="40% — акцент2 5 13" xfId="7532"/>
    <cellStyle name="40% - Акцент2 5 14" xfId="8133"/>
    <cellStyle name="40% — акцент2 5 14" xfId="8132"/>
    <cellStyle name="40% - Акцент2 5 2" xfId="804"/>
    <cellStyle name="40% — акцент2 5 2" xfId="805"/>
    <cellStyle name="40% - Акцент2 5 3" xfId="1693"/>
    <cellStyle name="40% — акцент2 5 3" xfId="1694"/>
    <cellStyle name="40% - Акцент2 5 4" xfId="2104"/>
    <cellStyle name="40% — акцент2 5 4" xfId="2103"/>
    <cellStyle name="40% - Акцент2 5 5" xfId="2705"/>
    <cellStyle name="40% — акцент2 5 5" xfId="2704"/>
    <cellStyle name="40% - Акцент2 5 6" xfId="3310"/>
    <cellStyle name="40% — акцент2 5 6" xfId="3309"/>
    <cellStyle name="40% - Акцент2 5 7" xfId="3913"/>
    <cellStyle name="40% — акцент2 5 7" xfId="3912"/>
    <cellStyle name="40% - Акцент2 5 8" xfId="4516"/>
    <cellStyle name="40% — акцент2 5 8" xfId="4515"/>
    <cellStyle name="40% - Акцент2 5 9" xfId="5117"/>
    <cellStyle name="40% — акцент2 5 9" xfId="5116"/>
    <cellStyle name="40% - Акцент2 6" xfId="771"/>
    <cellStyle name="40% — акцент2 6" xfId="772"/>
    <cellStyle name="40% - Акцент2 7" xfId="1660"/>
    <cellStyle name="40% — акцент2 7" xfId="1661"/>
    <cellStyle name="40% - Акцент2 8" xfId="2137"/>
    <cellStyle name="40% — акцент2 8" xfId="2136"/>
    <cellStyle name="40% - Акцент2 9" xfId="2738"/>
    <cellStyle name="40% — акцент2 9" xfId="2737"/>
    <cellStyle name="40% - Акцент2_1" xfId="8652"/>
    <cellStyle name="40% - Акцент3" xfId="121"/>
    <cellStyle name="40% — акцент3" xfId="122"/>
    <cellStyle name="40% - Акцент3 10" xfId="3307"/>
    <cellStyle name="40% — акцент3 10" xfId="3306"/>
    <cellStyle name="40% - Акцент3 11" xfId="3910"/>
    <cellStyle name="40% — акцент3 11" xfId="3909"/>
    <cellStyle name="40% - Акцент3 12" xfId="4513"/>
    <cellStyle name="40% — акцент3 12" xfId="4512"/>
    <cellStyle name="40% - Акцент3 13" xfId="5114"/>
    <cellStyle name="40% — акцент3 13" xfId="5113"/>
    <cellStyle name="40% - Акцент3 14" xfId="5720"/>
    <cellStyle name="40% — акцент3 14" xfId="5719"/>
    <cellStyle name="40% - Акцент3 15" xfId="6324"/>
    <cellStyle name="40% — акцент3 15" xfId="6323"/>
    <cellStyle name="40% - Акцент3 16" xfId="6927"/>
    <cellStyle name="40% — акцент3 16" xfId="6926"/>
    <cellStyle name="40% - Акцент3 17" xfId="7530"/>
    <cellStyle name="40% — акцент3 17" xfId="7529"/>
    <cellStyle name="40% - Акцент3 18" xfId="8131"/>
    <cellStyle name="40% — акцент3 18" xfId="8130"/>
    <cellStyle name="40% - Акцент3 19" xfId="8704"/>
    <cellStyle name="40% - Акцент3 2" xfId="123"/>
    <cellStyle name="40% — акцент3 2" xfId="124"/>
    <cellStyle name="40% - Акцент3 2 10" xfId="5112"/>
    <cellStyle name="40% — акцент3 2 10" xfId="5111"/>
    <cellStyle name="40% - Акцент3 2 11" xfId="5718"/>
    <cellStyle name="40% — акцент3 2 11" xfId="5717"/>
    <cellStyle name="40% - Акцент3 2 12" xfId="6322"/>
    <cellStyle name="40% — акцент3 2 12" xfId="6321"/>
    <cellStyle name="40% - Акцент3 2 13" xfId="6925"/>
    <cellStyle name="40% — акцент3 2 13" xfId="6924"/>
    <cellStyle name="40% - Акцент3 2 14" xfId="7528"/>
    <cellStyle name="40% — акцент3 2 14" xfId="7527"/>
    <cellStyle name="40% - Акцент3 2 15" xfId="8129"/>
    <cellStyle name="40% — акцент3 2 15" xfId="8128"/>
    <cellStyle name="40% - Акцент3 2 2" xfId="125"/>
    <cellStyle name="40% — акцент3 2 2" xfId="126"/>
    <cellStyle name="40% - Акцент3 2 2 10" xfId="5716"/>
    <cellStyle name="40% — акцент3 2 2 10" xfId="5715"/>
    <cellStyle name="40% - Акцент3 2 2 11" xfId="6320"/>
    <cellStyle name="40% — акцент3 2 2 11" xfId="6319"/>
    <cellStyle name="40% - Акцент3 2 2 12" xfId="6923"/>
    <cellStyle name="40% — акцент3 2 2 12" xfId="6922"/>
    <cellStyle name="40% - Акцент3 2 2 13" xfId="7526"/>
    <cellStyle name="40% — акцент3 2 2 13" xfId="7525"/>
    <cellStyle name="40% - Акцент3 2 2 14" xfId="8127"/>
    <cellStyle name="40% — акцент3 2 2 14" xfId="8126"/>
    <cellStyle name="40% - Акцент3 2 2 2" xfId="810"/>
    <cellStyle name="40% — акцент3 2 2 2" xfId="811"/>
    <cellStyle name="40% - Акцент3 2 2 3" xfId="1700"/>
    <cellStyle name="40% — акцент3 2 2 3" xfId="1701"/>
    <cellStyle name="40% - Акцент3 2 2 4" xfId="2097"/>
    <cellStyle name="40% — акцент3 2 2 4" xfId="2096"/>
    <cellStyle name="40% - Акцент3 2 2 5" xfId="2698"/>
    <cellStyle name="40% — акцент3 2 2 5" xfId="2697"/>
    <cellStyle name="40% - Акцент3 2 2 6" xfId="3303"/>
    <cellStyle name="40% — акцент3 2 2 6" xfId="3302"/>
    <cellStyle name="40% - Акцент3 2 2 7" xfId="3906"/>
    <cellStyle name="40% — акцент3 2 2 7" xfId="3905"/>
    <cellStyle name="40% - Акцент3 2 2 8" xfId="4509"/>
    <cellStyle name="40% — акцент3 2 2 8" xfId="4508"/>
    <cellStyle name="40% - Акцент3 2 2 9" xfId="5110"/>
    <cellStyle name="40% — акцент3 2 2 9" xfId="5109"/>
    <cellStyle name="40% - Акцент3 2 2_1" xfId="8670"/>
    <cellStyle name="40% — акцент3 2 2_1" xfId="8670"/>
    <cellStyle name="40% - Акцент3 2 2_1 10" xfId="5108"/>
    <cellStyle name="40% — акцент3 2 2_1 10" xfId="5107"/>
    <cellStyle name="40% - Акцент3 2 2_1 11" xfId="5714"/>
    <cellStyle name="40% — акцент3 2 2_1 11" xfId="5713"/>
    <cellStyle name="40% - Акцент3 2 2_1 12" xfId="6318"/>
    <cellStyle name="40% — акцент3 2 2_1 12" xfId="6317"/>
    <cellStyle name="40% - Акцент3 2 2_1 13" xfId="6921"/>
    <cellStyle name="40% — акцент3 2 2_1 13" xfId="6920"/>
    <cellStyle name="40% - Акцент3 2 2_1 14" xfId="7524"/>
    <cellStyle name="40% — акцент3 2 2_1 14" xfId="7523"/>
    <cellStyle name="40% - Акцент3 2 2_1 15" xfId="8125"/>
    <cellStyle name="40% — акцент3 2 2_1 15" xfId="8124"/>
    <cellStyle name="40% - Акцент3 2 2_1 2" xfId="8671"/>
    <cellStyle name="40% — акцент3 2 2_1 2" xfId="8671"/>
    <cellStyle name="40% - Акцент3 2 2_1 2 10" xfId="5712"/>
    <cellStyle name="40% — акцент3 2 2_1 2 10" xfId="5711"/>
    <cellStyle name="40% - Акцент3 2 2_1 2 11" xfId="6316"/>
    <cellStyle name="40% — акцент3 2 2_1 2 11" xfId="6315"/>
    <cellStyle name="40% - Акцент3 2 2_1 2 12" xfId="6919"/>
    <cellStyle name="40% — акцент3 2 2_1 2 12" xfId="6918"/>
    <cellStyle name="40% - Акцент3 2 2_1 2 13" xfId="7522"/>
    <cellStyle name="40% — акцент3 2 2_1 2 13" xfId="7521"/>
    <cellStyle name="40% - Акцент3 2 2_1 2 14" xfId="8123"/>
    <cellStyle name="40% — акцент3 2 2_1 2 14" xfId="8122"/>
    <cellStyle name="40% - Акцент3 2 2_1 2 2" xfId="814"/>
    <cellStyle name="40% — акцент3 2 2_1 2 2" xfId="815"/>
    <cellStyle name="40% - Акцент3 2 2_1 2 3" xfId="1704"/>
    <cellStyle name="40% — акцент3 2 2_1 2 3" xfId="1705"/>
    <cellStyle name="40% - Акцент3 2 2_1 2 4" xfId="2093"/>
    <cellStyle name="40% — акцент3 2 2_1 2 4" xfId="2092"/>
    <cellStyle name="40% - Акцент3 2 2_1 2 5" xfId="2694"/>
    <cellStyle name="40% — акцент3 2 2_1 2 5" xfId="2693"/>
    <cellStyle name="40% - Акцент3 2 2_1 2 6" xfId="3299"/>
    <cellStyle name="40% — акцент3 2 2_1 2 6" xfId="3298"/>
    <cellStyle name="40% - Акцент3 2 2_1 2 7" xfId="3902"/>
    <cellStyle name="40% — акцент3 2 2_1 2 7" xfId="3901"/>
    <cellStyle name="40% - Акцент3 2 2_1 2 8" xfId="4505"/>
    <cellStyle name="40% — акцент3 2 2_1 2 8" xfId="4504"/>
    <cellStyle name="40% - Акцент3 2 2_1 2 9" xfId="5106"/>
    <cellStyle name="40% — акцент3 2 2_1 2 9" xfId="5105"/>
    <cellStyle name="40% - Акцент3 2 2_1 3" xfId="812"/>
    <cellStyle name="40% — акцент3 2 2_1 3" xfId="813"/>
    <cellStyle name="40% - Акцент3 2 2_1 4" xfId="1702"/>
    <cellStyle name="40% — акцент3 2 2_1 4" xfId="1703"/>
    <cellStyle name="40% - Акцент3 2 2_1 5" xfId="2095"/>
    <cellStyle name="40% — акцент3 2 2_1 5" xfId="2094"/>
    <cellStyle name="40% - Акцент3 2 2_1 6" xfId="2696"/>
    <cellStyle name="40% — акцент3 2 2_1 6" xfId="2695"/>
    <cellStyle name="40% - Акцент3 2 2_1 7" xfId="3301"/>
    <cellStyle name="40% — акцент3 2 2_1 7" xfId="3300"/>
    <cellStyle name="40% - Акцент3 2 2_1 8" xfId="3904"/>
    <cellStyle name="40% — акцент3 2 2_1 8" xfId="3903"/>
    <cellStyle name="40% - Акцент3 2 2_1 9" xfId="4507"/>
    <cellStyle name="40% — акцент3 2 2_1 9" xfId="4506"/>
    <cellStyle name="40% - Акцент3 2 3" xfId="808"/>
    <cellStyle name="40% — акцент3 2 3" xfId="809"/>
    <cellStyle name="40% - Акцент3 2 4" xfId="1698"/>
    <cellStyle name="40% — акцент3 2 4" xfId="1699"/>
    <cellStyle name="40% - Акцент3 2 5" xfId="2099"/>
    <cellStyle name="40% — акцент3 2 5" xfId="2098"/>
    <cellStyle name="40% - Акцент3 2 6" xfId="2700"/>
    <cellStyle name="40% — акцент3 2 6" xfId="2699"/>
    <cellStyle name="40% - Акцент3 2 7" xfId="3305"/>
    <cellStyle name="40% — акцент3 2 7" xfId="3304"/>
    <cellStyle name="40% - Акцент3 2 8" xfId="3908"/>
    <cellStyle name="40% — акцент3 2 8" xfId="3907"/>
    <cellStyle name="40% - Акцент3 2 9" xfId="4511"/>
    <cellStyle name="40% — акцент3 2 9" xfId="4510"/>
    <cellStyle name="40% - Акцент3 2_1" xfId="8654"/>
    <cellStyle name="40% — акцент3 2_1" xfId="8654"/>
    <cellStyle name="40% - Акцент3 2_1 10" xfId="5104"/>
    <cellStyle name="40% — акцент3 2_1 10" xfId="5103"/>
    <cellStyle name="40% - Акцент3 2_1 11" xfId="5710"/>
    <cellStyle name="40% — акцент3 2_1 11" xfId="5709"/>
    <cellStyle name="40% - Акцент3 2_1 12" xfId="6314"/>
    <cellStyle name="40% — акцент3 2_1 12" xfId="6313"/>
    <cellStyle name="40% - Акцент3 2_1 13" xfId="6917"/>
    <cellStyle name="40% — акцент3 2_1 13" xfId="6916"/>
    <cellStyle name="40% - Акцент3 2_1 14" xfId="7520"/>
    <cellStyle name="40% — акцент3 2_1 14" xfId="7519"/>
    <cellStyle name="40% - Акцент3 2_1 15" xfId="8121"/>
    <cellStyle name="40% — акцент3 2_1 15" xfId="8120"/>
    <cellStyle name="40% - Акцент3 2_1 2" xfId="8653"/>
    <cellStyle name="40% — акцент3 2_1 2" xfId="8653"/>
    <cellStyle name="40% - Акцент3 2_1 2 10" xfId="5708"/>
    <cellStyle name="40% — акцент3 2_1 2 10" xfId="5707"/>
    <cellStyle name="40% - Акцент3 2_1 2 11" xfId="6312"/>
    <cellStyle name="40% — акцент3 2_1 2 11" xfId="6311"/>
    <cellStyle name="40% - Акцент3 2_1 2 12" xfId="6915"/>
    <cellStyle name="40% — акцент3 2_1 2 12" xfId="6914"/>
    <cellStyle name="40% - Акцент3 2_1 2 13" xfId="7518"/>
    <cellStyle name="40% — акцент3 2_1 2 13" xfId="7517"/>
    <cellStyle name="40% - Акцент3 2_1 2 14" xfId="8119"/>
    <cellStyle name="40% — акцент3 2_1 2 14" xfId="8118"/>
    <cellStyle name="40% - Акцент3 2_1 2 2" xfId="818"/>
    <cellStyle name="40% — акцент3 2_1 2 2" xfId="819"/>
    <cellStyle name="40% - Акцент3 2_1 2 3" xfId="1708"/>
    <cellStyle name="40% — акцент3 2_1 2 3" xfId="1709"/>
    <cellStyle name="40% - Акцент3 2_1 2 4" xfId="2089"/>
    <cellStyle name="40% — акцент3 2_1 2 4" xfId="2088"/>
    <cellStyle name="40% - Акцент3 2_1 2 5" xfId="2690"/>
    <cellStyle name="40% — акцент3 2_1 2 5" xfId="2689"/>
    <cellStyle name="40% - Акцент3 2_1 2 6" xfId="3295"/>
    <cellStyle name="40% — акцент3 2_1 2 6" xfId="3294"/>
    <cellStyle name="40% - Акцент3 2_1 2 7" xfId="3898"/>
    <cellStyle name="40% — акцент3 2_1 2 7" xfId="3897"/>
    <cellStyle name="40% - Акцент3 2_1 2 8" xfId="4501"/>
    <cellStyle name="40% — акцент3 2_1 2 8" xfId="4500"/>
    <cellStyle name="40% - Акцент3 2_1 2 9" xfId="5102"/>
    <cellStyle name="40% — акцент3 2_1 2 9" xfId="5101"/>
    <cellStyle name="40% - Акцент3 2_1 3" xfId="816"/>
    <cellStyle name="40% — акцент3 2_1 3" xfId="817"/>
    <cellStyle name="40% - Акцент3 2_1 4" xfId="1706"/>
    <cellStyle name="40% — акцент3 2_1 4" xfId="1707"/>
    <cellStyle name="40% - Акцент3 2_1 5" xfId="2091"/>
    <cellStyle name="40% — акцент3 2_1 5" xfId="2090"/>
    <cellStyle name="40% - Акцент3 2_1 6" xfId="2692"/>
    <cellStyle name="40% — акцент3 2_1 6" xfId="2691"/>
    <cellStyle name="40% - Акцент3 2_1 7" xfId="3297"/>
    <cellStyle name="40% — акцент3 2_1 7" xfId="3296"/>
    <cellStyle name="40% - Акцент3 2_1 8" xfId="3900"/>
    <cellStyle name="40% — акцент3 2_1 8" xfId="3899"/>
    <cellStyle name="40% - Акцент3 2_1 9" xfId="4503"/>
    <cellStyle name="40% — акцент3 2_1 9" xfId="4502"/>
    <cellStyle name="40% - Акцент3 3" xfId="127"/>
    <cellStyle name="40% — акцент3 3" xfId="128"/>
    <cellStyle name="40% - Акцент3 3 10" xfId="5100"/>
    <cellStyle name="40% — акцент3 3 10" xfId="5099"/>
    <cellStyle name="40% - Акцент3 3 11" xfId="5706"/>
    <cellStyle name="40% — акцент3 3 11" xfId="5705"/>
    <cellStyle name="40% - Акцент3 3 12" xfId="6310"/>
    <cellStyle name="40% — акцент3 3 12" xfId="6309"/>
    <cellStyle name="40% - Акцент3 3 13" xfId="6913"/>
    <cellStyle name="40% — акцент3 3 13" xfId="6912"/>
    <cellStyle name="40% - Акцент3 3 14" xfId="7516"/>
    <cellStyle name="40% — акцент3 3 14" xfId="7515"/>
    <cellStyle name="40% - Акцент3 3 15" xfId="8117"/>
    <cellStyle name="40% — акцент3 3 15" xfId="8116"/>
    <cellStyle name="40% - Акцент3 3 2" xfId="129"/>
    <cellStyle name="40% — акцент3 3 2" xfId="130"/>
    <cellStyle name="40% - Акцент3 3 2 10" xfId="5704"/>
    <cellStyle name="40% — акцент3 3 2 10" xfId="5703"/>
    <cellStyle name="40% - Акцент3 3 2 11" xfId="6308"/>
    <cellStyle name="40% — акцент3 3 2 11" xfId="6307"/>
    <cellStyle name="40% - Акцент3 3 2 12" xfId="6911"/>
    <cellStyle name="40% — акцент3 3 2 12" xfId="6910"/>
    <cellStyle name="40% - Акцент3 3 2 13" xfId="7514"/>
    <cellStyle name="40% — акцент3 3 2 13" xfId="7513"/>
    <cellStyle name="40% - Акцент3 3 2 14" xfId="8115"/>
    <cellStyle name="40% — акцент3 3 2 14" xfId="8114"/>
    <cellStyle name="40% - Акцент3 3 2 2" xfId="822"/>
    <cellStyle name="40% — акцент3 3 2 2" xfId="823"/>
    <cellStyle name="40% - Акцент3 3 2 3" xfId="1712"/>
    <cellStyle name="40% — акцент3 3 2 3" xfId="1713"/>
    <cellStyle name="40% - Акцент3 3 2 4" xfId="2085"/>
    <cellStyle name="40% — акцент3 3 2 4" xfId="2084"/>
    <cellStyle name="40% - Акцент3 3 2 5" xfId="2686"/>
    <cellStyle name="40% — акцент3 3 2 5" xfId="2685"/>
    <cellStyle name="40% - Акцент3 3 2 6" xfId="3291"/>
    <cellStyle name="40% — акцент3 3 2 6" xfId="3290"/>
    <cellStyle name="40% - Акцент3 3 2 7" xfId="3894"/>
    <cellStyle name="40% — акцент3 3 2 7" xfId="3893"/>
    <cellStyle name="40% - Акцент3 3 2 8" xfId="4497"/>
    <cellStyle name="40% — акцент3 3 2 8" xfId="4496"/>
    <cellStyle name="40% - Акцент3 3 2 9" xfId="5098"/>
    <cellStyle name="40% — акцент3 3 2 9" xfId="5097"/>
    <cellStyle name="40% - Акцент3 3 2_1" xfId="8670"/>
    <cellStyle name="40% — акцент3 3 2_1" xfId="8670"/>
    <cellStyle name="40% - Акцент3 3 2_1 10" xfId="5096"/>
    <cellStyle name="40% — акцент3 3 2_1 10" xfId="5095"/>
    <cellStyle name="40% - Акцент3 3 2_1 11" xfId="5702"/>
    <cellStyle name="40% — акцент3 3 2_1 11" xfId="5701"/>
    <cellStyle name="40% - Акцент3 3 2_1 12" xfId="6306"/>
    <cellStyle name="40% — акцент3 3 2_1 12" xfId="6305"/>
    <cellStyle name="40% - Акцент3 3 2_1 13" xfId="6909"/>
    <cellStyle name="40% — акцент3 3 2_1 13" xfId="6908"/>
    <cellStyle name="40% - Акцент3 3 2_1 14" xfId="7512"/>
    <cellStyle name="40% — акцент3 3 2_1 14" xfId="7511"/>
    <cellStyle name="40% - Акцент3 3 2_1 15" xfId="8113"/>
    <cellStyle name="40% — акцент3 3 2_1 15" xfId="8112"/>
    <cellStyle name="40% - Акцент3 3 2_1 2" xfId="8671"/>
    <cellStyle name="40% — акцент3 3 2_1 2" xfId="8671"/>
    <cellStyle name="40% - Акцент3 3 2_1 2 10" xfId="5700"/>
    <cellStyle name="40% — акцент3 3 2_1 2 10" xfId="5699"/>
    <cellStyle name="40% - Акцент3 3 2_1 2 11" xfId="6304"/>
    <cellStyle name="40% — акцент3 3 2_1 2 11" xfId="6303"/>
    <cellStyle name="40% - Акцент3 3 2_1 2 12" xfId="6907"/>
    <cellStyle name="40% — акцент3 3 2_1 2 12" xfId="6906"/>
    <cellStyle name="40% - Акцент3 3 2_1 2 13" xfId="7510"/>
    <cellStyle name="40% — акцент3 3 2_1 2 13" xfId="7509"/>
    <cellStyle name="40% - Акцент3 3 2_1 2 14" xfId="8111"/>
    <cellStyle name="40% — акцент3 3 2_1 2 14" xfId="8110"/>
    <cellStyle name="40% - Акцент3 3 2_1 2 2" xfId="826"/>
    <cellStyle name="40% — акцент3 3 2_1 2 2" xfId="827"/>
    <cellStyle name="40% - Акцент3 3 2_1 2 3" xfId="1716"/>
    <cellStyle name="40% — акцент3 3 2_1 2 3" xfId="1717"/>
    <cellStyle name="40% - Акцент3 3 2_1 2 4" xfId="2081"/>
    <cellStyle name="40% — акцент3 3 2_1 2 4" xfId="2080"/>
    <cellStyle name="40% - Акцент3 3 2_1 2 5" xfId="2682"/>
    <cellStyle name="40% — акцент3 3 2_1 2 5" xfId="2681"/>
    <cellStyle name="40% - Акцент3 3 2_1 2 6" xfId="3287"/>
    <cellStyle name="40% — акцент3 3 2_1 2 6" xfId="3286"/>
    <cellStyle name="40% - Акцент3 3 2_1 2 7" xfId="3890"/>
    <cellStyle name="40% — акцент3 3 2_1 2 7" xfId="3889"/>
    <cellStyle name="40% - Акцент3 3 2_1 2 8" xfId="4493"/>
    <cellStyle name="40% — акцент3 3 2_1 2 8" xfId="4492"/>
    <cellStyle name="40% - Акцент3 3 2_1 2 9" xfId="5094"/>
    <cellStyle name="40% — акцент3 3 2_1 2 9" xfId="5093"/>
    <cellStyle name="40% - Акцент3 3 2_1 3" xfId="824"/>
    <cellStyle name="40% — акцент3 3 2_1 3" xfId="825"/>
    <cellStyle name="40% - Акцент3 3 2_1 4" xfId="1714"/>
    <cellStyle name="40% — акцент3 3 2_1 4" xfId="1715"/>
    <cellStyle name="40% - Акцент3 3 2_1 5" xfId="2083"/>
    <cellStyle name="40% — акцент3 3 2_1 5" xfId="2082"/>
    <cellStyle name="40% - Акцент3 3 2_1 6" xfId="2684"/>
    <cellStyle name="40% — акцент3 3 2_1 6" xfId="2683"/>
    <cellStyle name="40% - Акцент3 3 2_1 7" xfId="3289"/>
    <cellStyle name="40% — акцент3 3 2_1 7" xfId="3288"/>
    <cellStyle name="40% - Акцент3 3 2_1 8" xfId="3892"/>
    <cellStyle name="40% — акцент3 3 2_1 8" xfId="3891"/>
    <cellStyle name="40% - Акцент3 3 2_1 9" xfId="4495"/>
    <cellStyle name="40% — акцент3 3 2_1 9" xfId="4494"/>
    <cellStyle name="40% - Акцент3 3 3" xfId="820"/>
    <cellStyle name="40% — акцент3 3 3" xfId="821"/>
    <cellStyle name="40% - Акцент3 3 4" xfId="1710"/>
    <cellStyle name="40% — акцент3 3 4" xfId="1711"/>
    <cellStyle name="40% - Акцент3 3 5" xfId="2087"/>
    <cellStyle name="40% — акцент3 3 5" xfId="2086"/>
    <cellStyle name="40% - Акцент3 3 6" xfId="2688"/>
    <cellStyle name="40% — акцент3 3 6" xfId="2687"/>
    <cellStyle name="40% - Акцент3 3 7" xfId="3293"/>
    <cellStyle name="40% — акцент3 3 7" xfId="3292"/>
    <cellStyle name="40% - Акцент3 3 8" xfId="3896"/>
    <cellStyle name="40% — акцент3 3 8" xfId="3895"/>
    <cellStyle name="40% - Акцент3 3 9" xfId="4499"/>
    <cellStyle name="40% — акцент3 3 9" xfId="4498"/>
    <cellStyle name="40% - Акцент3 3_1" xfId="8654"/>
    <cellStyle name="40% — акцент3 3_1" xfId="8654"/>
    <cellStyle name="40% - Акцент3 3_1 10" xfId="5092"/>
    <cellStyle name="40% — акцент3 3_1 10" xfId="5091"/>
    <cellStyle name="40% - Акцент3 3_1 11" xfId="5698"/>
    <cellStyle name="40% — акцент3 3_1 11" xfId="5697"/>
    <cellStyle name="40% - Акцент3 3_1 12" xfId="6302"/>
    <cellStyle name="40% — акцент3 3_1 12" xfId="6301"/>
    <cellStyle name="40% - Акцент3 3_1 13" xfId="6905"/>
    <cellStyle name="40% — акцент3 3_1 13" xfId="6904"/>
    <cellStyle name="40% - Акцент3 3_1 14" xfId="7508"/>
    <cellStyle name="40% — акцент3 3_1 14" xfId="7507"/>
    <cellStyle name="40% - Акцент3 3_1 15" xfId="8109"/>
    <cellStyle name="40% — акцент3 3_1 15" xfId="8108"/>
    <cellStyle name="40% - Акцент3 3_1 2" xfId="8653"/>
    <cellStyle name="40% — акцент3 3_1 2" xfId="8653"/>
    <cellStyle name="40% - Акцент3 3_1 2 10" xfId="5696"/>
    <cellStyle name="40% — акцент3 3_1 2 10" xfId="5695"/>
    <cellStyle name="40% - Акцент3 3_1 2 11" xfId="6300"/>
    <cellStyle name="40% — акцент3 3_1 2 11" xfId="6299"/>
    <cellStyle name="40% - Акцент3 3_1 2 12" xfId="6903"/>
    <cellStyle name="40% — акцент3 3_1 2 12" xfId="6902"/>
    <cellStyle name="40% - Акцент3 3_1 2 13" xfId="7506"/>
    <cellStyle name="40% — акцент3 3_1 2 13" xfId="7505"/>
    <cellStyle name="40% - Акцент3 3_1 2 14" xfId="8107"/>
    <cellStyle name="40% — акцент3 3_1 2 14" xfId="8106"/>
    <cellStyle name="40% - Акцент3 3_1 2 2" xfId="830"/>
    <cellStyle name="40% — акцент3 3_1 2 2" xfId="831"/>
    <cellStyle name="40% - Акцент3 3_1 2 3" xfId="1720"/>
    <cellStyle name="40% — акцент3 3_1 2 3" xfId="1721"/>
    <cellStyle name="40% - Акцент3 3_1 2 4" xfId="2077"/>
    <cellStyle name="40% — акцент3 3_1 2 4" xfId="2076"/>
    <cellStyle name="40% - Акцент3 3_1 2 5" xfId="2678"/>
    <cellStyle name="40% — акцент3 3_1 2 5" xfId="2677"/>
    <cellStyle name="40% - Акцент3 3_1 2 6" xfId="3283"/>
    <cellStyle name="40% — акцент3 3_1 2 6" xfId="3282"/>
    <cellStyle name="40% - Акцент3 3_1 2 7" xfId="3886"/>
    <cellStyle name="40% — акцент3 3_1 2 7" xfId="3885"/>
    <cellStyle name="40% - Акцент3 3_1 2 8" xfId="4489"/>
    <cellStyle name="40% — акцент3 3_1 2 8" xfId="4488"/>
    <cellStyle name="40% - Акцент3 3_1 2 9" xfId="5090"/>
    <cellStyle name="40% — акцент3 3_1 2 9" xfId="5089"/>
    <cellStyle name="40% - Акцент3 3_1 3" xfId="828"/>
    <cellStyle name="40% — акцент3 3_1 3" xfId="829"/>
    <cellStyle name="40% - Акцент3 3_1 4" xfId="1718"/>
    <cellStyle name="40% — акцент3 3_1 4" xfId="1719"/>
    <cellStyle name="40% - Акцент3 3_1 5" xfId="2079"/>
    <cellStyle name="40% — акцент3 3_1 5" xfId="2078"/>
    <cellStyle name="40% - Акцент3 3_1 6" xfId="2680"/>
    <cellStyle name="40% — акцент3 3_1 6" xfId="2679"/>
    <cellStyle name="40% - Акцент3 3_1 7" xfId="3285"/>
    <cellStyle name="40% — акцент3 3_1 7" xfId="3284"/>
    <cellStyle name="40% - Акцент3 3_1 8" xfId="3888"/>
    <cellStyle name="40% — акцент3 3_1 8" xfId="3887"/>
    <cellStyle name="40% - Акцент3 3_1 9" xfId="4491"/>
    <cellStyle name="40% — акцент3 3_1 9" xfId="4490"/>
    <cellStyle name="40% - Акцент3 4" xfId="131"/>
    <cellStyle name="40% — акцент3 4" xfId="132"/>
    <cellStyle name="40% - Акцент3 4 10" xfId="5088"/>
    <cellStyle name="40% — акцент3 4 10" xfId="5693"/>
    <cellStyle name="40% - Акцент3 4 11" xfId="5694"/>
    <cellStyle name="40% — акцент3 4 11" xfId="6297"/>
    <cellStyle name="40% - Акцент3 4 12" xfId="6298"/>
    <cellStyle name="40% — акцент3 4 12" xfId="6900"/>
    <cellStyle name="40% - Акцент3 4 13" xfId="6901"/>
    <cellStyle name="40% — акцент3 4 13" xfId="7503"/>
    <cellStyle name="40% - Акцент3 4 14" xfId="7504"/>
    <cellStyle name="40% — акцент3 4 14" xfId="8104"/>
    <cellStyle name="40% - Акцент3 4 15" xfId="8105"/>
    <cellStyle name="40% - Акцент3 4 2" xfId="133"/>
    <cellStyle name="40% — акцент3 4 2" xfId="833"/>
    <cellStyle name="40% - Акцент3 4 2 10" xfId="5692"/>
    <cellStyle name="40% - Акцент3 4 2 11" xfId="6296"/>
    <cellStyle name="40% - Акцент3 4 2 12" xfId="6899"/>
    <cellStyle name="40% - Акцент3 4 2 13" xfId="7502"/>
    <cellStyle name="40% - Акцент3 4 2 14" xfId="8103"/>
    <cellStyle name="40% - Акцент3 4 2 2" xfId="834"/>
    <cellStyle name="40% - Акцент3 4 2 3" xfId="1724"/>
    <cellStyle name="40% - Акцент3 4 2 4" xfId="2073"/>
    <cellStyle name="40% - Акцент3 4 2 5" xfId="2674"/>
    <cellStyle name="40% - Акцент3 4 2 6" xfId="3279"/>
    <cellStyle name="40% - Акцент3 4 2 7" xfId="3882"/>
    <cellStyle name="40% - Акцент3 4 2 8" xfId="4485"/>
    <cellStyle name="40% - Акцент3 4 2 9" xfId="5086"/>
    <cellStyle name="40% - Акцент3 4 3" xfId="832"/>
    <cellStyle name="40% — акцент3 4 3" xfId="1723"/>
    <cellStyle name="40% - Акцент3 4 4" xfId="1722"/>
    <cellStyle name="40% — акцент3 4 4" xfId="2074"/>
    <cellStyle name="40% - Акцент3 4 5" xfId="2075"/>
    <cellStyle name="40% — акцент3 4 5" xfId="2675"/>
    <cellStyle name="40% - Акцент3 4 6" xfId="2676"/>
    <cellStyle name="40% — акцент3 4 6" xfId="3280"/>
    <cellStyle name="40% - Акцент3 4 7" xfId="3281"/>
    <cellStyle name="40% — акцент3 4 7" xfId="3883"/>
    <cellStyle name="40% - Акцент3 4 8" xfId="3884"/>
    <cellStyle name="40% — акцент3 4 8" xfId="4486"/>
    <cellStyle name="40% - Акцент3 4 9" xfId="4487"/>
    <cellStyle name="40% — акцент3 4 9" xfId="5087"/>
    <cellStyle name="40% - Акцент3 4_1" xfId="8654"/>
    <cellStyle name="40% — акцент3 4_1" xfId="8670"/>
    <cellStyle name="40% - Акцент3 4_1 10" xfId="5085"/>
    <cellStyle name="40% — акцент3 4_1 10" xfId="5084"/>
    <cellStyle name="40% - Акцент3 4_1 11" xfId="5691"/>
    <cellStyle name="40% — акцент3 4_1 11" xfId="5690"/>
    <cellStyle name="40% - Акцент3 4_1 12" xfId="6295"/>
    <cellStyle name="40% — акцент3 4_1 12" xfId="6294"/>
    <cellStyle name="40% - Акцент3 4_1 13" xfId="6898"/>
    <cellStyle name="40% — акцент3 4_1 13" xfId="6897"/>
    <cellStyle name="40% - Акцент3 4_1 14" xfId="7501"/>
    <cellStyle name="40% — акцент3 4_1 14" xfId="7500"/>
    <cellStyle name="40% - Акцент3 4_1 15" xfId="8102"/>
    <cellStyle name="40% — акцент3 4_1 15" xfId="8101"/>
    <cellStyle name="40% - Акцент3 4_1 2" xfId="8653"/>
    <cellStyle name="40% — акцент3 4_1 2" xfId="8671"/>
    <cellStyle name="40% - Акцент3 4_1 2 10" xfId="5689"/>
    <cellStyle name="40% — акцент3 4_1 2 10" xfId="5688"/>
    <cellStyle name="40% - Акцент3 4_1 2 11" xfId="6293"/>
    <cellStyle name="40% — акцент3 4_1 2 11" xfId="6292"/>
    <cellStyle name="40% - Акцент3 4_1 2 12" xfId="6896"/>
    <cellStyle name="40% — акцент3 4_1 2 12" xfId="6895"/>
    <cellStyle name="40% - Акцент3 4_1 2 13" xfId="7499"/>
    <cellStyle name="40% — акцент3 4_1 2 13" xfId="7498"/>
    <cellStyle name="40% - Акцент3 4_1 2 14" xfId="8100"/>
    <cellStyle name="40% — акцент3 4_1 2 14" xfId="8099"/>
    <cellStyle name="40% - Акцент3 4_1 2 2" xfId="837"/>
    <cellStyle name="40% — акцент3 4_1 2 2" xfId="838"/>
    <cellStyle name="40% - Акцент3 4_1 2 3" xfId="1727"/>
    <cellStyle name="40% — акцент3 4_1 2 3" xfId="1728"/>
    <cellStyle name="40% - Акцент3 4_1 2 4" xfId="2070"/>
    <cellStyle name="40% — акцент3 4_1 2 4" xfId="2069"/>
    <cellStyle name="40% - Акцент3 4_1 2 5" xfId="2671"/>
    <cellStyle name="40% — акцент3 4_1 2 5" xfId="2670"/>
    <cellStyle name="40% - Акцент3 4_1 2 6" xfId="3276"/>
    <cellStyle name="40% — акцент3 4_1 2 6" xfId="3275"/>
    <cellStyle name="40% - Акцент3 4_1 2 7" xfId="3879"/>
    <cellStyle name="40% — акцент3 4_1 2 7" xfId="3878"/>
    <cellStyle name="40% - Акцент3 4_1 2 8" xfId="4482"/>
    <cellStyle name="40% — акцент3 4_1 2 8" xfId="4481"/>
    <cellStyle name="40% - Акцент3 4_1 2 9" xfId="5083"/>
    <cellStyle name="40% — акцент3 4_1 2 9" xfId="5082"/>
    <cellStyle name="40% - Акцент3 4_1 3" xfId="835"/>
    <cellStyle name="40% — акцент3 4_1 3" xfId="836"/>
    <cellStyle name="40% - Акцент3 4_1 4" xfId="1725"/>
    <cellStyle name="40% — акцент3 4_1 4" xfId="1726"/>
    <cellStyle name="40% - Акцент3 4_1 5" xfId="2072"/>
    <cellStyle name="40% — акцент3 4_1 5" xfId="2071"/>
    <cellStyle name="40% - Акцент3 4_1 6" xfId="2673"/>
    <cellStyle name="40% — акцент3 4_1 6" xfId="2672"/>
    <cellStyle name="40% - Акцент3 4_1 7" xfId="3278"/>
    <cellStyle name="40% — акцент3 4_1 7" xfId="3277"/>
    <cellStyle name="40% - Акцент3 4_1 8" xfId="3881"/>
    <cellStyle name="40% — акцент3 4_1 8" xfId="3880"/>
    <cellStyle name="40% - Акцент3 4_1 9" xfId="4484"/>
    <cellStyle name="40% — акцент3 4_1 9" xfId="4483"/>
    <cellStyle name="40% - Акцент3 5" xfId="134"/>
    <cellStyle name="40% — акцент3 5" xfId="518"/>
    <cellStyle name="40% - Акцент3 5 10" xfId="5687"/>
    <cellStyle name="40% — акцент3 5 10" xfId="5686"/>
    <cellStyle name="40% - Акцент3 5 11" xfId="6291"/>
    <cellStyle name="40% — акцент3 5 11" xfId="6290"/>
    <cellStyle name="40% - Акцент3 5 12" xfId="6894"/>
    <cellStyle name="40% — акцент3 5 12" xfId="6893"/>
    <cellStyle name="40% - Акцент3 5 13" xfId="7497"/>
    <cellStyle name="40% — акцент3 5 13" xfId="7496"/>
    <cellStyle name="40% - Акцент3 5 14" xfId="8098"/>
    <cellStyle name="40% — акцент3 5 14" xfId="8097"/>
    <cellStyle name="40% - Акцент3 5 2" xfId="839"/>
    <cellStyle name="40% — акцент3 5 2" xfId="840"/>
    <cellStyle name="40% - Акцент3 5 3" xfId="1729"/>
    <cellStyle name="40% — акцент3 5 3" xfId="1730"/>
    <cellStyle name="40% - Акцент3 5 4" xfId="2068"/>
    <cellStyle name="40% — акцент3 5 4" xfId="2067"/>
    <cellStyle name="40% - Акцент3 5 5" xfId="2669"/>
    <cellStyle name="40% — акцент3 5 5" xfId="2668"/>
    <cellStyle name="40% - Акцент3 5 6" xfId="3274"/>
    <cellStyle name="40% — акцент3 5 6" xfId="3273"/>
    <cellStyle name="40% - Акцент3 5 7" xfId="3877"/>
    <cellStyle name="40% — акцент3 5 7" xfId="3876"/>
    <cellStyle name="40% - Акцент3 5 8" xfId="4480"/>
    <cellStyle name="40% — акцент3 5 8" xfId="4479"/>
    <cellStyle name="40% - Акцент3 5 9" xfId="5081"/>
    <cellStyle name="40% — акцент3 5 9" xfId="5080"/>
    <cellStyle name="40% - Акцент3 6" xfId="806"/>
    <cellStyle name="40% — акцент3 6" xfId="807"/>
    <cellStyle name="40% - Акцент3 7" xfId="1696"/>
    <cellStyle name="40% — акцент3 7" xfId="1697"/>
    <cellStyle name="40% - Акцент3 8" xfId="2101"/>
    <cellStyle name="40% — акцент3 8" xfId="2100"/>
    <cellStyle name="40% - Акцент3 9" xfId="2702"/>
    <cellStyle name="40% — акцент3 9" xfId="2701"/>
    <cellStyle name="40% - Акцент3_1" xfId="8654"/>
    <cellStyle name="40% - Акцент4" xfId="135"/>
    <cellStyle name="40% — акцент4" xfId="136"/>
    <cellStyle name="40% - Акцент4 10" xfId="3271"/>
    <cellStyle name="40% — акцент4 10" xfId="3270"/>
    <cellStyle name="40% - Акцент4 11" xfId="3874"/>
    <cellStyle name="40% — акцент4 11" xfId="3873"/>
    <cellStyle name="40% - Акцент4 12" xfId="4477"/>
    <cellStyle name="40% — акцент4 12" xfId="4476"/>
    <cellStyle name="40% - Акцент4 13" xfId="5078"/>
    <cellStyle name="40% — акцент4 13" xfId="5077"/>
    <cellStyle name="40% - Акцент4 14" xfId="5684"/>
    <cellStyle name="40% — акцент4 14" xfId="5683"/>
    <cellStyle name="40% - Акцент4 15" xfId="6288"/>
    <cellStyle name="40% — акцент4 15" xfId="6287"/>
    <cellStyle name="40% - Акцент4 16" xfId="6891"/>
    <cellStyle name="40% — акцент4 16" xfId="6890"/>
    <cellStyle name="40% - Акцент4 17" xfId="7495"/>
    <cellStyle name="40% — акцент4 17" xfId="7494"/>
    <cellStyle name="40% - Акцент4 18" xfId="8096"/>
    <cellStyle name="40% — акцент4 18" xfId="8095"/>
    <cellStyle name="40% - Акцент4 19" xfId="8705"/>
    <cellStyle name="40% - Акцент4 2" xfId="137"/>
    <cellStyle name="40% — акцент4 2" xfId="138"/>
    <cellStyle name="40% - Акцент4 2 10" xfId="5076"/>
    <cellStyle name="40% — акцент4 2 10" xfId="5075"/>
    <cellStyle name="40% - Акцент4 2 11" xfId="5682"/>
    <cellStyle name="40% — акцент4 2 11" xfId="5681"/>
    <cellStyle name="40% - Акцент4 2 12" xfId="6286"/>
    <cellStyle name="40% — акцент4 2 12" xfId="6285"/>
    <cellStyle name="40% - Акцент4 2 13" xfId="6889"/>
    <cellStyle name="40% — акцент4 2 13" xfId="6888"/>
    <cellStyle name="40% - Акцент4 2 14" xfId="7493"/>
    <cellStyle name="40% — акцент4 2 14" xfId="7492"/>
    <cellStyle name="40% - Акцент4 2 15" xfId="8094"/>
    <cellStyle name="40% — акцент4 2 15" xfId="8093"/>
    <cellStyle name="40% - Акцент4 2 2" xfId="139"/>
    <cellStyle name="40% — акцент4 2 2" xfId="140"/>
    <cellStyle name="40% - Акцент4 2 2 10" xfId="5680"/>
    <cellStyle name="40% — акцент4 2 2 10" xfId="5679"/>
    <cellStyle name="40% - Акцент4 2 2 11" xfId="6284"/>
    <cellStyle name="40% — акцент4 2 2 11" xfId="6283"/>
    <cellStyle name="40% - Акцент4 2 2 12" xfId="6887"/>
    <cellStyle name="40% — акцент4 2 2 12" xfId="6886"/>
    <cellStyle name="40% - Акцент4 2 2 13" xfId="7491"/>
    <cellStyle name="40% — акцент4 2 2 13" xfId="7490"/>
    <cellStyle name="40% - Акцент4 2 2 14" xfId="8092"/>
    <cellStyle name="40% — акцент4 2 2 14" xfId="8091"/>
    <cellStyle name="40% - Акцент4 2 2 2" xfId="845"/>
    <cellStyle name="40% — акцент4 2 2 2" xfId="846"/>
    <cellStyle name="40% - Акцент4 2 2 3" xfId="1736"/>
    <cellStyle name="40% — акцент4 2 2 3" xfId="1737"/>
    <cellStyle name="40% - Акцент4 2 2 4" xfId="2061"/>
    <cellStyle name="40% — акцент4 2 2 4" xfId="2060"/>
    <cellStyle name="40% - Акцент4 2 2 5" xfId="2662"/>
    <cellStyle name="40% — акцент4 2 2 5" xfId="2661"/>
    <cellStyle name="40% - Акцент4 2 2 6" xfId="3267"/>
    <cellStyle name="40% — акцент4 2 2 6" xfId="3266"/>
    <cellStyle name="40% - Акцент4 2 2 7" xfId="3870"/>
    <cellStyle name="40% — акцент4 2 2 7" xfId="3869"/>
    <cellStyle name="40% - Акцент4 2 2 8" xfId="4473"/>
    <cellStyle name="40% — акцент4 2 2 8" xfId="4472"/>
    <cellStyle name="40% - Акцент4 2 2 9" xfId="5074"/>
    <cellStyle name="40% — акцент4 2 2 9" xfId="5073"/>
    <cellStyle name="40% - Акцент4 2 2_1" xfId="8670"/>
    <cellStyle name="40% — акцент4 2 2_1" xfId="8670"/>
    <cellStyle name="40% - Акцент4 2 2_1 10" xfId="5072"/>
    <cellStyle name="40% — акцент4 2 2_1 10" xfId="5071"/>
    <cellStyle name="40% - Акцент4 2 2_1 11" xfId="5678"/>
    <cellStyle name="40% — акцент4 2 2_1 11" xfId="5677"/>
    <cellStyle name="40% - Акцент4 2 2_1 12" xfId="6282"/>
    <cellStyle name="40% — акцент4 2 2_1 12" xfId="6281"/>
    <cellStyle name="40% - Акцент4 2 2_1 13" xfId="6885"/>
    <cellStyle name="40% — акцент4 2 2_1 13" xfId="6884"/>
    <cellStyle name="40% - Акцент4 2 2_1 14" xfId="7489"/>
    <cellStyle name="40% — акцент4 2 2_1 14" xfId="7488"/>
    <cellStyle name="40% - Акцент4 2 2_1 15" xfId="8090"/>
    <cellStyle name="40% — акцент4 2 2_1 15" xfId="8089"/>
    <cellStyle name="40% - Акцент4 2 2_1 2" xfId="8671"/>
    <cellStyle name="40% — акцент4 2 2_1 2" xfId="8671"/>
    <cellStyle name="40% - Акцент4 2 2_1 2 10" xfId="5676"/>
    <cellStyle name="40% — акцент4 2 2_1 2 10" xfId="5675"/>
    <cellStyle name="40% - Акцент4 2 2_1 2 11" xfId="6280"/>
    <cellStyle name="40% — акцент4 2 2_1 2 11" xfId="6279"/>
    <cellStyle name="40% - Акцент4 2 2_1 2 12" xfId="6883"/>
    <cellStyle name="40% — акцент4 2 2_1 2 12" xfId="6882"/>
    <cellStyle name="40% - Акцент4 2 2_1 2 13" xfId="7487"/>
    <cellStyle name="40% — акцент4 2 2_1 2 13" xfId="7486"/>
    <cellStyle name="40% - Акцент4 2 2_1 2 14" xfId="8088"/>
    <cellStyle name="40% — акцент4 2 2_1 2 14" xfId="8087"/>
    <cellStyle name="40% - Акцент4 2 2_1 2 2" xfId="849"/>
    <cellStyle name="40% — акцент4 2 2_1 2 2" xfId="850"/>
    <cellStyle name="40% - Акцент4 2 2_1 2 3" xfId="1740"/>
    <cellStyle name="40% — акцент4 2 2_1 2 3" xfId="1741"/>
    <cellStyle name="40% - Акцент4 2 2_1 2 4" xfId="2057"/>
    <cellStyle name="40% — акцент4 2 2_1 2 4" xfId="2056"/>
    <cellStyle name="40% - Акцент4 2 2_1 2 5" xfId="2658"/>
    <cellStyle name="40% — акцент4 2 2_1 2 5" xfId="2657"/>
    <cellStyle name="40% - Акцент4 2 2_1 2 6" xfId="3263"/>
    <cellStyle name="40% — акцент4 2 2_1 2 6" xfId="3262"/>
    <cellStyle name="40% - Акцент4 2 2_1 2 7" xfId="3866"/>
    <cellStyle name="40% — акцент4 2 2_1 2 7" xfId="3865"/>
    <cellStyle name="40% - Акцент4 2 2_1 2 8" xfId="4469"/>
    <cellStyle name="40% — акцент4 2 2_1 2 8" xfId="4468"/>
    <cellStyle name="40% - Акцент4 2 2_1 2 9" xfId="5070"/>
    <cellStyle name="40% — акцент4 2 2_1 2 9" xfId="5069"/>
    <cellStyle name="40% - Акцент4 2 2_1 3" xfId="847"/>
    <cellStyle name="40% — акцент4 2 2_1 3" xfId="848"/>
    <cellStyle name="40% - Акцент4 2 2_1 4" xfId="1738"/>
    <cellStyle name="40% — акцент4 2 2_1 4" xfId="1739"/>
    <cellStyle name="40% - Акцент4 2 2_1 5" xfId="2059"/>
    <cellStyle name="40% — акцент4 2 2_1 5" xfId="2058"/>
    <cellStyle name="40% - Акцент4 2 2_1 6" xfId="2660"/>
    <cellStyle name="40% — акцент4 2 2_1 6" xfId="2659"/>
    <cellStyle name="40% - Акцент4 2 2_1 7" xfId="3265"/>
    <cellStyle name="40% — акцент4 2 2_1 7" xfId="3264"/>
    <cellStyle name="40% - Акцент4 2 2_1 8" xfId="3868"/>
    <cellStyle name="40% — акцент4 2 2_1 8" xfId="3867"/>
    <cellStyle name="40% - Акцент4 2 2_1 9" xfId="4471"/>
    <cellStyle name="40% — акцент4 2 2_1 9" xfId="4470"/>
    <cellStyle name="40% - Акцент4 2 3" xfId="843"/>
    <cellStyle name="40% — акцент4 2 3" xfId="844"/>
    <cellStyle name="40% - Акцент4 2 4" xfId="1734"/>
    <cellStyle name="40% — акцент4 2 4" xfId="1735"/>
    <cellStyle name="40% - Акцент4 2 5" xfId="2063"/>
    <cellStyle name="40% — акцент4 2 5" xfId="2062"/>
    <cellStyle name="40% - Акцент4 2 6" xfId="2664"/>
    <cellStyle name="40% — акцент4 2 6" xfId="2663"/>
    <cellStyle name="40% - Акцент4 2 7" xfId="3269"/>
    <cellStyle name="40% — акцент4 2 7" xfId="3268"/>
    <cellStyle name="40% - Акцент4 2 8" xfId="3872"/>
    <cellStyle name="40% — акцент4 2 8" xfId="3871"/>
    <cellStyle name="40% - Акцент4 2 9" xfId="4475"/>
    <cellStyle name="40% — акцент4 2 9" xfId="4474"/>
    <cellStyle name="40% - Акцент4 2_1" xfId="8656"/>
    <cellStyle name="40% — акцент4 2_1" xfId="8656"/>
    <cellStyle name="40% - Акцент4 2_1 10" xfId="5068"/>
    <cellStyle name="40% — акцент4 2_1 10" xfId="5067"/>
    <cellStyle name="40% - Акцент4 2_1 11" xfId="5674"/>
    <cellStyle name="40% — акцент4 2_1 11" xfId="5673"/>
    <cellStyle name="40% - Акцент4 2_1 12" xfId="6278"/>
    <cellStyle name="40% — акцент4 2_1 12" xfId="6277"/>
    <cellStyle name="40% - Акцент4 2_1 13" xfId="6881"/>
    <cellStyle name="40% — акцент4 2_1 13" xfId="6880"/>
    <cellStyle name="40% - Акцент4 2_1 14" xfId="7485"/>
    <cellStyle name="40% — акцент4 2_1 14" xfId="7484"/>
    <cellStyle name="40% - Акцент4 2_1 15" xfId="8086"/>
    <cellStyle name="40% — акцент4 2_1 15" xfId="8085"/>
    <cellStyle name="40% - Акцент4 2_1 2" xfId="8655"/>
    <cellStyle name="40% — акцент4 2_1 2" xfId="8655"/>
    <cellStyle name="40% - Акцент4 2_1 2 10" xfId="5672"/>
    <cellStyle name="40% — акцент4 2_1 2 10" xfId="5671"/>
    <cellStyle name="40% - Акцент4 2_1 2 11" xfId="6276"/>
    <cellStyle name="40% — акцент4 2_1 2 11" xfId="6275"/>
    <cellStyle name="40% - Акцент4 2_1 2 12" xfId="6879"/>
    <cellStyle name="40% — акцент4 2_1 2 12" xfId="6878"/>
    <cellStyle name="40% - Акцент4 2_1 2 13" xfId="7483"/>
    <cellStyle name="40% — акцент4 2_1 2 13" xfId="7482"/>
    <cellStyle name="40% - Акцент4 2_1 2 14" xfId="8084"/>
    <cellStyle name="40% — акцент4 2_1 2 14" xfId="8083"/>
    <cellStyle name="40% - Акцент4 2_1 2 2" xfId="853"/>
    <cellStyle name="40% — акцент4 2_1 2 2" xfId="854"/>
    <cellStyle name="40% - Акцент4 2_1 2 3" xfId="1744"/>
    <cellStyle name="40% — акцент4 2_1 2 3" xfId="1745"/>
    <cellStyle name="40% - Акцент4 2_1 2 4" xfId="2053"/>
    <cellStyle name="40% — акцент4 2_1 2 4" xfId="2052"/>
    <cellStyle name="40% - Акцент4 2_1 2 5" xfId="2654"/>
    <cellStyle name="40% — акцент4 2_1 2 5" xfId="2653"/>
    <cellStyle name="40% - Акцент4 2_1 2 6" xfId="3259"/>
    <cellStyle name="40% — акцент4 2_1 2 6" xfId="3258"/>
    <cellStyle name="40% - Акцент4 2_1 2 7" xfId="3862"/>
    <cellStyle name="40% — акцент4 2_1 2 7" xfId="3861"/>
    <cellStyle name="40% - Акцент4 2_1 2 8" xfId="4465"/>
    <cellStyle name="40% — акцент4 2_1 2 8" xfId="4464"/>
    <cellStyle name="40% - Акцент4 2_1 2 9" xfId="5066"/>
    <cellStyle name="40% — акцент4 2_1 2 9" xfId="5065"/>
    <cellStyle name="40% - Акцент4 2_1 3" xfId="851"/>
    <cellStyle name="40% — акцент4 2_1 3" xfId="852"/>
    <cellStyle name="40% - Акцент4 2_1 4" xfId="1742"/>
    <cellStyle name="40% — акцент4 2_1 4" xfId="1743"/>
    <cellStyle name="40% - Акцент4 2_1 5" xfId="2055"/>
    <cellStyle name="40% — акцент4 2_1 5" xfId="2054"/>
    <cellStyle name="40% - Акцент4 2_1 6" xfId="2656"/>
    <cellStyle name="40% — акцент4 2_1 6" xfId="2655"/>
    <cellStyle name="40% - Акцент4 2_1 7" xfId="3261"/>
    <cellStyle name="40% — акцент4 2_1 7" xfId="3260"/>
    <cellStyle name="40% - Акцент4 2_1 8" xfId="3864"/>
    <cellStyle name="40% — акцент4 2_1 8" xfId="3863"/>
    <cellStyle name="40% - Акцент4 2_1 9" xfId="4467"/>
    <cellStyle name="40% — акцент4 2_1 9" xfId="4466"/>
    <cellStyle name="40% - Акцент4 3" xfId="141"/>
    <cellStyle name="40% — акцент4 3" xfId="142"/>
    <cellStyle name="40% - Акцент4 3 10" xfId="5064"/>
    <cellStyle name="40% — акцент4 3 10" xfId="5063"/>
    <cellStyle name="40% - Акцент4 3 11" xfId="5670"/>
    <cellStyle name="40% — акцент4 3 11" xfId="5669"/>
    <cellStyle name="40% - Акцент4 3 12" xfId="6274"/>
    <cellStyle name="40% — акцент4 3 12" xfId="6273"/>
    <cellStyle name="40% - Акцент4 3 13" xfId="6877"/>
    <cellStyle name="40% — акцент4 3 13" xfId="6876"/>
    <cellStyle name="40% - Акцент4 3 14" xfId="7481"/>
    <cellStyle name="40% — акцент4 3 14" xfId="7480"/>
    <cellStyle name="40% - Акцент4 3 15" xfId="8082"/>
    <cellStyle name="40% — акцент4 3 15" xfId="8081"/>
    <cellStyle name="40% - Акцент4 3 2" xfId="143"/>
    <cellStyle name="40% — акцент4 3 2" xfId="144"/>
    <cellStyle name="40% - Акцент4 3 2 10" xfId="5668"/>
    <cellStyle name="40% — акцент4 3 2 10" xfId="5667"/>
    <cellStyle name="40% - Акцент4 3 2 11" xfId="6272"/>
    <cellStyle name="40% — акцент4 3 2 11" xfId="6271"/>
    <cellStyle name="40% - Акцент4 3 2 12" xfId="6875"/>
    <cellStyle name="40% — акцент4 3 2 12" xfId="6874"/>
    <cellStyle name="40% - Акцент4 3 2 13" xfId="7479"/>
    <cellStyle name="40% — акцент4 3 2 13" xfId="7478"/>
    <cellStyle name="40% - Акцент4 3 2 14" xfId="8080"/>
    <cellStyle name="40% — акцент4 3 2 14" xfId="8079"/>
    <cellStyle name="40% - Акцент4 3 2 2" xfId="857"/>
    <cellStyle name="40% — акцент4 3 2 2" xfId="858"/>
    <cellStyle name="40% - Акцент4 3 2 3" xfId="1748"/>
    <cellStyle name="40% — акцент4 3 2 3" xfId="1749"/>
    <cellStyle name="40% - Акцент4 3 2 4" xfId="2049"/>
    <cellStyle name="40% — акцент4 3 2 4" xfId="2048"/>
    <cellStyle name="40% - Акцент4 3 2 5" xfId="2650"/>
    <cellStyle name="40% — акцент4 3 2 5" xfId="2649"/>
    <cellStyle name="40% - Акцент4 3 2 6" xfId="3255"/>
    <cellStyle name="40% — акцент4 3 2 6" xfId="3254"/>
    <cellStyle name="40% - Акцент4 3 2 7" xfId="3858"/>
    <cellStyle name="40% — акцент4 3 2 7" xfId="3857"/>
    <cellStyle name="40% - Акцент4 3 2 8" xfId="4461"/>
    <cellStyle name="40% — акцент4 3 2 8" xfId="4460"/>
    <cellStyle name="40% - Акцент4 3 2 9" xfId="5062"/>
    <cellStyle name="40% — акцент4 3 2 9" xfId="5061"/>
    <cellStyle name="40% - Акцент4 3 2_1" xfId="8670"/>
    <cellStyle name="40% — акцент4 3 2_1" xfId="8670"/>
    <cellStyle name="40% - Акцент4 3 2_1 10" xfId="5060"/>
    <cellStyle name="40% — акцент4 3 2_1 10" xfId="5059"/>
    <cellStyle name="40% - Акцент4 3 2_1 11" xfId="5666"/>
    <cellStyle name="40% — акцент4 3 2_1 11" xfId="5665"/>
    <cellStyle name="40% - Акцент4 3 2_1 12" xfId="6270"/>
    <cellStyle name="40% — акцент4 3 2_1 12" xfId="6269"/>
    <cellStyle name="40% - Акцент4 3 2_1 13" xfId="6873"/>
    <cellStyle name="40% — акцент4 3 2_1 13" xfId="6872"/>
    <cellStyle name="40% - Акцент4 3 2_1 14" xfId="7477"/>
    <cellStyle name="40% — акцент4 3 2_1 14" xfId="7476"/>
    <cellStyle name="40% - Акцент4 3 2_1 15" xfId="8078"/>
    <cellStyle name="40% — акцент4 3 2_1 15" xfId="8077"/>
    <cellStyle name="40% - Акцент4 3 2_1 2" xfId="8671"/>
    <cellStyle name="40% — акцент4 3 2_1 2" xfId="8671"/>
    <cellStyle name="40% - Акцент4 3 2_1 2 10" xfId="5664"/>
    <cellStyle name="40% — акцент4 3 2_1 2 10" xfId="5663"/>
    <cellStyle name="40% - Акцент4 3 2_1 2 11" xfId="6268"/>
    <cellStyle name="40% — акцент4 3 2_1 2 11" xfId="6267"/>
    <cellStyle name="40% - Акцент4 3 2_1 2 12" xfId="6871"/>
    <cellStyle name="40% — акцент4 3 2_1 2 12" xfId="6870"/>
    <cellStyle name="40% - Акцент4 3 2_1 2 13" xfId="7475"/>
    <cellStyle name="40% — акцент4 3 2_1 2 13" xfId="7474"/>
    <cellStyle name="40% - Акцент4 3 2_1 2 14" xfId="8076"/>
    <cellStyle name="40% — акцент4 3 2_1 2 14" xfId="8075"/>
    <cellStyle name="40% - Акцент4 3 2_1 2 2" xfId="861"/>
    <cellStyle name="40% — акцент4 3 2_1 2 2" xfId="862"/>
    <cellStyle name="40% - Акцент4 3 2_1 2 3" xfId="1752"/>
    <cellStyle name="40% — акцент4 3 2_1 2 3" xfId="1753"/>
    <cellStyle name="40% - Акцент4 3 2_1 2 4" xfId="2045"/>
    <cellStyle name="40% — акцент4 3 2_1 2 4" xfId="2044"/>
    <cellStyle name="40% - Акцент4 3 2_1 2 5" xfId="2646"/>
    <cellStyle name="40% — акцент4 3 2_1 2 5" xfId="2645"/>
    <cellStyle name="40% - Акцент4 3 2_1 2 6" xfId="3251"/>
    <cellStyle name="40% — акцент4 3 2_1 2 6" xfId="3250"/>
    <cellStyle name="40% - Акцент4 3 2_1 2 7" xfId="3854"/>
    <cellStyle name="40% — акцент4 3 2_1 2 7" xfId="3853"/>
    <cellStyle name="40% - Акцент4 3 2_1 2 8" xfId="4457"/>
    <cellStyle name="40% — акцент4 3 2_1 2 8" xfId="4456"/>
    <cellStyle name="40% - Акцент4 3 2_1 2 9" xfId="5058"/>
    <cellStyle name="40% — акцент4 3 2_1 2 9" xfId="5057"/>
    <cellStyle name="40% - Акцент4 3 2_1 3" xfId="859"/>
    <cellStyle name="40% — акцент4 3 2_1 3" xfId="860"/>
    <cellStyle name="40% - Акцент4 3 2_1 4" xfId="1750"/>
    <cellStyle name="40% — акцент4 3 2_1 4" xfId="1751"/>
    <cellStyle name="40% - Акцент4 3 2_1 5" xfId="2047"/>
    <cellStyle name="40% — акцент4 3 2_1 5" xfId="2046"/>
    <cellStyle name="40% - Акцент4 3 2_1 6" xfId="2648"/>
    <cellStyle name="40% — акцент4 3 2_1 6" xfId="2647"/>
    <cellStyle name="40% - Акцент4 3 2_1 7" xfId="3253"/>
    <cellStyle name="40% — акцент4 3 2_1 7" xfId="3252"/>
    <cellStyle name="40% - Акцент4 3 2_1 8" xfId="3856"/>
    <cellStyle name="40% — акцент4 3 2_1 8" xfId="3855"/>
    <cellStyle name="40% - Акцент4 3 2_1 9" xfId="4459"/>
    <cellStyle name="40% — акцент4 3 2_1 9" xfId="4458"/>
    <cellStyle name="40% - Акцент4 3 3" xfId="855"/>
    <cellStyle name="40% — акцент4 3 3" xfId="856"/>
    <cellStyle name="40% - Акцент4 3 4" xfId="1746"/>
    <cellStyle name="40% — акцент4 3 4" xfId="1747"/>
    <cellStyle name="40% - Акцент4 3 5" xfId="2051"/>
    <cellStyle name="40% — акцент4 3 5" xfId="2050"/>
    <cellStyle name="40% - Акцент4 3 6" xfId="2652"/>
    <cellStyle name="40% — акцент4 3 6" xfId="2651"/>
    <cellStyle name="40% - Акцент4 3 7" xfId="3257"/>
    <cellStyle name="40% — акцент4 3 7" xfId="3256"/>
    <cellStyle name="40% - Акцент4 3 8" xfId="3860"/>
    <cellStyle name="40% — акцент4 3 8" xfId="3859"/>
    <cellStyle name="40% - Акцент4 3 9" xfId="4463"/>
    <cellStyle name="40% — акцент4 3 9" xfId="4462"/>
    <cellStyle name="40% - Акцент4 3_1" xfId="8656"/>
    <cellStyle name="40% — акцент4 3_1" xfId="8656"/>
    <cellStyle name="40% - Акцент4 3_1 10" xfId="5056"/>
    <cellStyle name="40% — акцент4 3_1 10" xfId="5055"/>
    <cellStyle name="40% - Акцент4 3_1 11" xfId="5662"/>
    <cellStyle name="40% — акцент4 3_1 11" xfId="5661"/>
    <cellStyle name="40% - Акцент4 3_1 12" xfId="6266"/>
    <cellStyle name="40% — акцент4 3_1 12" xfId="6265"/>
    <cellStyle name="40% - Акцент4 3_1 13" xfId="6869"/>
    <cellStyle name="40% — акцент4 3_1 13" xfId="6868"/>
    <cellStyle name="40% - Акцент4 3_1 14" xfId="7473"/>
    <cellStyle name="40% — акцент4 3_1 14" xfId="7472"/>
    <cellStyle name="40% - Акцент4 3_1 15" xfId="8074"/>
    <cellStyle name="40% — акцент4 3_1 15" xfId="8073"/>
    <cellStyle name="40% - Акцент4 3_1 2" xfId="8655"/>
    <cellStyle name="40% — акцент4 3_1 2" xfId="8655"/>
    <cellStyle name="40% - Акцент4 3_1 2 10" xfId="5660"/>
    <cellStyle name="40% — акцент4 3_1 2 10" xfId="5659"/>
    <cellStyle name="40% - Акцент4 3_1 2 11" xfId="6264"/>
    <cellStyle name="40% — акцент4 3_1 2 11" xfId="6263"/>
    <cellStyle name="40% - Акцент4 3_1 2 12" xfId="6867"/>
    <cellStyle name="40% — акцент4 3_1 2 12" xfId="6866"/>
    <cellStyle name="40% - Акцент4 3_1 2 13" xfId="7471"/>
    <cellStyle name="40% — акцент4 3_1 2 13" xfId="7470"/>
    <cellStyle name="40% - Акцент4 3_1 2 14" xfId="8072"/>
    <cellStyle name="40% — акцент4 3_1 2 14" xfId="8071"/>
    <cellStyle name="40% - Акцент4 3_1 2 2" xfId="865"/>
    <cellStyle name="40% — акцент4 3_1 2 2" xfId="866"/>
    <cellStyle name="40% - Акцент4 3_1 2 3" xfId="1756"/>
    <cellStyle name="40% — акцент4 3_1 2 3" xfId="1757"/>
    <cellStyle name="40% - Акцент4 3_1 2 4" xfId="2041"/>
    <cellStyle name="40% — акцент4 3_1 2 4" xfId="2040"/>
    <cellStyle name="40% - Акцент4 3_1 2 5" xfId="2642"/>
    <cellStyle name="40% — акцент4 3_1 2 5" xfId="2641"/>
    <cellStyle name="40% - Акцент4 3_1 2 6" xfId="3247"/>
    <cellStyle name="40% — акцент4 3_1 2 6" xfId="3246"/>
    <cellStyle name="40% - Акцент4 3_1 2 7" xfId="3850"/>
    <cellStyle name="40% — акцент4 3_1 2 7" xfId="3849"/>
    <cellStyle name="40% - Акцент4 3_1 2 8" xfId="4453"/>
    <cellStyle name="40% — акцент4 3_1 2 8" xfId="4452"/>
    <cellStyle name="40% - Акцент4 3_1 2 9" xfId="5054"/>
    <cellStyle name="40% — акцент4 3_1 2 9" xfId="5053"/>
    <cellStyle name="40% - Акцент4 3_1 3" xfId="863"/>
    <cellStyle name="40% — акцент4 3_1 3" xfId="864"/>
    <cellStyle name="40% - Акцент4 3_1 4" xfId="1754"/>
    <cellStyle name="40% — акцент4 3_1 4" xfId="1755"/>
    <cellStyle name="40% - Акцент4 3_1 5" xfId="2043"/>
    <cellStyle name="40% — акцент4 3_1 5" xfId="2042"/>
    <cellStyle name="40% - Акцент4 3_1 6" xfId="2644"/>
    <cellStyle name="40% — акцент4 3_1 6" xfId="2643"/>
    <cellStyle name="40% - Акцент4 3_1 7" xfId="3249"/>
    <cellStyle name="40% — акцент4 3_1 7" xfId="3248"/>
    <cellStyle name="40% - Акцент4 3_1 8" xfId="3852"/>
    <cellStyle name="40% — акцент4 3_1 8" xfId="3851"/>
    <cellStyle name="40% - Акцент4 3_1 9" xfId="4455"/>
    <cellStyle name="40% — акцент4 3_1 9" xfId="4454"/>
    <cellStyle name="40% - Акцент4 4" xfId="145"/>
    <cellStyle name="40% — акцент4 4" xfId="146"/>
    <cellStyle name="40% - Акцент4 4 10" xfId="5052"/>
    <cellStyle name="40% — акцент4 4 10" xfId="5657"/>
    <cellStyle name="40% - Акцент4 4 11" xfId="5658"/>
    <cellStyle name="40% — акцент4 4 11" xfId="6261"/>
    <cellStyle name="40% - Акцент4 4 12" xfId="6262"/>
    <cellStyle name="40% — акцент4 4 12" xfId="6864"/>
    <cellStyle name="40% - Акцент4 4 13" xfId="6865"/>
    <cellStyle name="40% — акцент4 4 13" xfId="7468"/>
    <cellStyle name="40% - Акцент4 4 14" xfId="7469"/>
    <cellStyle name="40% — акцент4 4 14" xfId="8037"/>
    <cellStyle name="40% - Акцент4 4 15" xfId="8070"/>
    <cellStyle name="40% - Акцент4 4 2" xfId="147"/>
    <cellStyle name="40% — акцент4 4 2" xfId="868"/>
    <cellStyle name="40% - Акцент4 4 2 10" xfId="5656"/>
    <cellStyle name="40% - Акцент4 4 2 11" xfId="6260"/>
    <cellStyle name="40% - Акцент4 4 2 12" xfId="6863"/>
    <cellStyle name="40% - Акцент4 4 2 13" xfId="7467"/>
    <cellStyle name="40% - Акцент4 4 2 14" xfId="8004"/>
    <cellStyle name="40% - Акцент4 4 2 2" xfId="869"/>
    <cellStyle name="40% - Акцент4 4 2 3" xfId="1760"/>
    <cellStyle name="40% - Акцент4 4 2 4" xfId="2037"/>
    <cellStyle name="40% - Акцент4 4 2 5" xfId="2574"/>
    <cellStyle name="40% - Акцент4 4 2 6" xfId="3243"/>
    <cellStyle name="40% - Акцент4 4 2 7" xfId="3846"/>
    <cellStyle name="40% - Акцент4 4 2 8" xfId="4449"/>
    <cellStyle name="40% - Акцент4 4 2 9" xfId="4986"/>
    <cellStyle name="40% - Акцент4 4 3" xfId="867"/>
    <cellStyle name="40% — акцент4 4 3" xfId="1759"/>
    <cellStyle name="40% - Акцент4 4 4" xfId="1758"/>
    <cellStyle name="40% — акцент4 4 4" xfId="2038"/>
    <cellStyle name="40% - Акцент4 4 5" xfId="2039"/>
    <cellStyle name="40% — акцент4 4 5" xfId="2607"/>
    <cellStyle name="40% - Акцент4 4 6" xfId="2640"/>
    <cellStyle name="40% — акцент4 4 6" xfId="3244"/>
    <cellStyle name="40% - Акцент4 4 7" xfId="3245"/>
    <cellStyle name="40% — акцент4 4 7" xfId="3847"/>
    <cellStyle name="40% - Акцент4 4 8" xfId="3848"/>
    <cellStyle name="40% — акцент4 4 8" xfId="4450"/>
    <cellStyle name="40% - Акцент4 4 9" xfId="4451"/>
    <cellStyle name="40% — акцент4 4 9" xfId="5019"/>
    <cellStyle name="40% - Акцент4 4_1" xfId="8656"/>
    <cellStyle name="40% — акцент4 4_1" xfId="8670"/>
    <cellStyle name="40% - Акцент4 4_1 10" xfId="4953"/>
    <cellStyle name="40% — акцент4 4_1 10" xfId="4920"/>
    <cellStyle name="40% - Акцент4 4_1 11" xfId="5623"/>
    <cellStyle name="40% — акцент4 4_1 11" xfId="5590"/>
    <cellStyle name="40% - Акцент4 4_1 12" xfId="6227"/>
    <cellStyle name="40% — акцент4 4_1 12" xfId="6194"/>
    <cellStyle name="40% - Акцент4 4_1 13" xfId="6830"/>
    <cellStyle name="40% — акцент4 4_1 13" xfId="6797"/>
    <cellStyle name="40% - Акцент4 4_1 14" xfId="7434"/>
    <cellStyle name="40% — акцент4 4_1 14" xfId="7401"/>
    <cellStyle name="40% - Акцент4 4_1 15" xfId="7971"/>
    <cellStyle name="40% — акцент4 4_1 15" xfId="7938"/>
    <cellStyle name="40% - Акцент4 4_1 2" xfId="8655"/>
    <cellStyle name="40% — акцент4 4_1 2" xfId="8671"/>
    <cellStyle name="40% - Акцент4 4_1 2 10" xfId="5557"/>
    <cellStyle name="40% — акцент4 4_1 2 10" xfId="5524"/>
    <cellStyle name="40% - Акцент4 4_1 2 11" xfId="6161"/>
    <cellStyle name="40% — акцент4 4_1 2 11" xfId="6128"/>
    <cellStyle name="40% - Акцент4 4_1 2 12" xfId="6764"/>
    <cellStyle name="40% — акцент4 4_1 2 12" xfId="6731"/>
    <cellStyle name="40% - Акцент4 4_1 2 13" xfId="7368"/>
    <cellStyle name="40% — акцент4 4_1 2 13" xfId="7335"/>
    <cellStyle name="40% - Акцент4 4_1 2 14" xfId="7905"/>
    <cellStyle name="40% — акцент4 4_1 2 14" xfId="7872"/>
    <cellStyle name="40% - Акцент4 4_1 2 2" xfId="872"/>
    <cellStyle name="40% — акцент4 4_1 2 2" xfId="873"/>
    <cellStyle name="40% - Акцент4 4_1 2 3" xfId="1763"/>
    <cellStyle name="40% — акцент4 4_1 2 3" xfId="1764"/>
    <cellStyle name="40% - Акцент4 4_1 2 4" xfId="1938"/>
    <cellStyle name="40% — акцент4 4_1 2 4" xfId="1905"/>
    <cellStyle name="40% - Акцент4 4_1 2 5" xfId="2475"/>
    <cellStyle name="40% — акцент4 4_1 2 5" xfId="2442"/>
    <cellStyle name="40% - Акцент4 4_1 2 6" xfId="3144"/>
    <cellStyle name="40% — акцент4 4_1 2 6" xfId="3111"/>
    <cellStyle name="40% - Акцент4 4_1 2 7" xfId="3747"/>
    <cellStyle name="40% — акцент4 4_1 2 7" xfId="3714"/>
    <cellStyle name="40% - Акцент4 4_1 2 8" xfId="4350"/>
    <cellStyle name="40% — акцент4 4_1 2 8" xfId="4317"/>
    <cellStyle name="40% - Акцент4 4_1 2 9" xfId="4887"/>
    <cellStyle name="40% — акцент4 4_1 2 9" xfId="4854"/>
    <cellStyle name="40% - Акцент4 4_1 3" xfId="870"/>
    <cellStyle name="40% — акцент4 4_1 3" xfId="871"/>
    <cellStyle name="40% - Акцент4 4_1 4" xfId="1761"/>
    <cellStyle name="40% — акцент4 4_1 4" xfId="1762"/>
    <cellStyle name="40% - Акцент4 4_1 5" xfId="2004"/>
    <cellStyle name="40% — акцент4 4_1 5" xfId="1971"/>
    <cellStyle name="40% - Акцент4 4_1 6" xfId="2541"/>
    <cellStyle name="40% — акцент4 4_1 6" xfId="2508"/>
    <cellStyle name="40% - Акцент4 4_1 7" xfId="3210"/>
    <cellStyle name="40% — акцент4 4_1 7" xfId="3177"/>
    <cellStyle name="40% - Акцент4 4_1 8" xfId="3813"/>
    <cellStyle name="40% — акцент4 4_1 8" xfId="3780"/>
    <cellStyle name="40% - Акцент4 4_1 9" xfId="4416"/>
    <cellStyle name="40% — акцент4 4_1 9" xfId="4383"/>
    <cellStyle name="40% - Акцент4 5" xfId="148"/>
    <cellStyle name="40% — акцент4 5" xfId="519"/>
    <cellStyle name="40% - Акцент4 5 10" xfId="5491"/>
    <cellStyle name="40% — акцент4 5 10" xfId="5458"/>
    <cellStyle name="40% - Акцент4 5 11" xfId="6095"/>
    <cellStyle name="40% — акцент4 5 11" xfId="6062"/>
    <cellStyle name="40% - Акцент4 5 12" xfId="6698"/>
    <cellStyle name="40% — акцент4 5 12" xfId="6665"/>
    <cellStyle name="40% - Акцент4 5 13" xfId="7302"/>
    <cellStyle name="40% — акцент4 5 13" xfId="7269"/>
    <cellStyle name="40% - Акцент4 5 14" xfId="7836"/>
    <cellStyle name="40% — акцент4 5 14" xfId="7233"/>
    <cellStyle name="40% - Акцент4 5 2" xfId="874"/>
    <cellStyle name="40% — акцент4 5 2" xfId="875"/>
    <cellStyle name="40% - Акцент4 5 3" xfId="1765"/>
    <cellStyle name="40% — акцент4 5 3" xfId="1766"/>
    <cellStyle name="40% - Акцент4 5 4" xfId="1872"/>
    <cellStyle name="40% — акцент4 5 4" xfId="1839"/>
    <cellStyle name="40% - Акцент4 5 5" xfId="2406"/>
    <cellStyle name="40% — акцент4 5 5" xfId="1803"/>
    <cellStyle name="40% - Акцент4 5 6" xfId="3078"/>
    <cellStyle name="40% — акцент4 5 6" xfId="3045"/>
    <cellStyle name="40% - Акцент4 5 7" xfId="3681"/>
    <cellStyle name="40% — акцент4 5 7" xfId="3648"/>
    <cellStyle name="40% - Акцент4 5 8" xfId="4284"/>
    <cellStyle name="40% — акцент4 5 8" xfId="4251"/>
    <cellStyle name="40% - Акцент4 5 9" xfId="4818"/>
    <cellStyle name="40% — акцент4 5 9" xfId="4215"/>
    <cellStyle name="40% - Акцент4 6" xfId="841"/>
    <cellStyle name="40% — акцент4 6" xfId="842"/>
    <cellStyle name="40% - Акцент4 7" xfId="1732"/>
    <cellStyle name="40% — акцент4 7" xfId="1733"/>
    <cellStyle name="40% - Акцент4 8" xfId="2065"/>
    <cellStyle name="40% — акцент4 8" xfId="2064"/>
    <cellStyle name="40% - Акцент4 9" xfId="2666"/>
    <cellStyle name="40% — акцент4 9" xfId="2665"/>
    <cellStyle name="40% - Акцент4_1" xfId="8656"/>
    <cellStyle name="40% - Акцент5" xfId="149"/>
    <cellStyle name="40% — акцент5" xfId="150"/>
    <cellStyle name="40% - Акцент5 10" xfId="2066"/>
    <cellStyle name="40% — акцент5 10" xfId="2667"/>
    <cellStyle name="40% - Акцент5 11" xfId="3009"/>
    <cellStyle name="40% — акцент5 11" xfId="3272"/>
    <cellStyle name="40% - Акцент5 12" xfId="3612"/>
    <cellStyle name="40% — акцент5 12" xfId="3875"/>
    <cellStyle name="40% - Акцент5 13" xfId="4514"/>
    <cellStyle name="40% — акцент5 13" xfId="4550"/>
    <cellStyle name="40% - Акцент5 14" xfId="4478"/>
    <cellStyle name="40% — акцент5 14" xfId="5079"/>
    <cellStyle name="40% - Акцент5 15" xfId="5422"/>
    <cellStyle name="40% — акцент5 15" xfId="5685"/>
    <cellStyle name="40% - Акцент5 16" xfId="6026"/>
    <cellStyle name="40% — акцент5 16" xfId="6289"/>
    <cellStyle name="40% - Акцент5 17" xfId="6629"/>
    <cellStyle name="40% — акцент5 17" xfId="6892"/>
    <cellStyle name="40% - Акцент5 18" xfId="7531"/>
    <cellStyle name="40% — акцент5 18" xfId="7567"/>
    <cellStyle name="40% - Акцент5 19" xfId="8706"/>
    <cellStyle name="40% - Акцент5 2" xfId="151"/>
    <cellStyle name="40% — акцент5 2" xfId="152"/>
    <cellStyle name="40% - Акцент5 2 10" xfId="4586"/>
    <cellStyle name="40% — акцент5 2 10" xfId="4622"/>
    <cellStyle name="40% - Акцент5 2 11" xfId="5115"/>
    <cellStyle name="40% — акцент5 2 11" xfId="5151"/>
    <cellStyle name="40% - Акцент5 2 12" xfId="5721"/>
    <cellStyle name="40% — акцент5 2 12" xfId="5757"/>
    <cellStyle name="40% - Акцент5 2 13" xfId="6325"/>
    <cellStyle name="40% — акцент5 2 13" xfId="6361"/>
    <cellStyle name="40% - Акцент5 2 14" xfId="6928"/>
    <cellStyle name="40% — акцент5 2 14" xfId="6964"/>
    <cellStyle name="40% - Акцент5 2 15" xfId="7603"/>
    <cellStyle name="40% — акцент5 2 15" xfId="7639"/>
    <cellStyle name="40% - Акцент5 2 2" xfId="153"/>
    <cellStyle name="40% — акцент5 2 2" xfId="154"/>
    <cellStyle name="40% - Акцент5 2 2 10" xfId="5187"/>
    <cellStyle name="40% — акцент5 2 2 10" xfId="5223"/>
    <cellStyle name="40% - Акцент5 2 2 11" xfId="5793"/>
    <cellStyle name="40% — акцент5 2 2 11" xfId="5829"/>
    <cellStyle name="40% - Акцент5 2 2 12" xfId="6397"/>
    <cellStyle name="40% — акцент5 2 2 12" xfId="6433"/>
    <cellStyle name="40% - Акцент5 2 2 13" xfId="7000"/>
    <cellStyle name="40% — акцент5 2 2 13" xfId="7036"/>
    <cellStyle name="40% - Акцент5 2 2 14" xfId="7675"/>
    <cellStyle name="40% — акцент5 2 2 14" xfId="7711"/>
    <cellStyle name="40% - Акцент5 2 2 2" xfId="880"/>
    <cellStyle name="40% — акцент5 2 2 2" xfId="881"/>
    <cellStyle name="40% - Акцент5 2 2 3" xfId="1772"/>
    <cellStyle name="40% — акцент5 2 2 3" xfId="1773"/>
    <cellStyle name="40% - Акцент5 2 2 4" xfId="1623"/>
    <cellStyle name="40% — акцент5 2 2 4" xfId="1587"/>
    <cellStyle name="40% - Акцент5 2 2 5" xfId="2246"/>
    <cellStyle name="40% — акцент5 2 2 5" xfId="2282"/>
    <cellStyle name="40% - Акцент5 2 2 6" xfId="2775"/>
    <cellStyle name="40% — акцент5 2 2 6" xfId="2811"/>
    <cellStyle name="40% - Акцент5 2 2 7" xfId="3380"/>
    <cellStyle name="40% — акцент5 2 2 7" xfId="3416"/>
    <cellStyle name="40% - Акцент5 2 2 8" xfId="3983"/>
    <cellStyle name="40% — акцент5 2 2 8" xfId="4019"/>
    <cellStyle name="40% - Акцент5 2 2 9" xfId="4658"/>
    <cellStyle name="40% — акцент5 2 2 9" xfId="4694"/>
    <cellStyle name="40% - Акцент5 2 2_1" xfId="8670"/>
    <cellStyle name="40% — акцент5 2 2_1" xfId="8670"/>
    <cellStyle name="40% - Акцент5 2 2_1 10" xfId="4730"/>
    <cellStyle name="40% — акцент5 2 2_1 10" xfId="4766"/>
    <cellStyle name="40% - Акцент5 2 2_1 11" xfId="5259"/>
    <cellStyle name="40% — акцент5 2 2_1 11" xfId="5295"/>
    <cellStyle name="40% - Акцент5 2 2_1 12" xfId="5865"/>
    <cellStyle name="40% — акцент5 2 2_1 12" xfId="5901"/>
    <cellStyle name="40% - Акцент5 2 2_1 13" xfId="6469"/>
    <cellStyle name="40% — акцент5 2 2_1 13" xfId="6505"/>
    <cellStyle name="40% - Акцент5 2 2_1 14" xfId="7072"/>
    <cellStyle name="40% — акцент5 2 2_1 14" xfId="7108"/>
    <cellStyle name="40% - Акцент5 2 2_1 15" xfId="7747"/>
    <cellStyle name="40% — акцент5 2 2_1 15" xfId="7783"/>
    <cellStyle name="40% - Акцент5 2 2_1 2" xfId="8671"/>
    <cellStyle name="40% — акцент5 2 2_1 2" xfId="8671"/>
    <cellStyle name="40% - Акцент5 2 2_1 2 10" xfId="5331"/>
    <cellStyle name="40% — акцент5 2 2_1 2 10" xfId="5367"/>
    <cellStyle name="40% - Акцент5 2 2_1 2 11" xfId="5937"/>
    <cellStyle name="40% — акцент5 2 2_1 2 11" xfId="5973"/>
    <cellStyle name="40% - Акцент5 2 2_1 2 12" xfId="6541"/>
    <cellStyle name="40% — акцент5 2 2_1 2 12" xfId="6577"/>
    <cellStyle name="40% - Акцент5 2 2_1 2 13" xfId="7144"/>
    <cellStyle name="40% — акцент5 2 2_1 2 13" xfId="7180"/>
    <cellStyle name="40% - Акцент5 2 2_1 2 14" xfId="7784"/>
    <cellStyle name="40% — акцент5 2 2_1 2 14" xfId="7785"/>
    <cellStyle name="40% - Акцент5 2 2_1 2 2" xfId="884"/>
    <cellStyle name="40% — акцент5 2 2_1 2 2" xfId="885"/>
    <cellStyle name="40% - Акцент5 2 2_1 2 3" xfId="1776"/>
    <cellStyle name="40% — акцент5 2 2_1 2 3" xfId="1777"/>
    <cellStyle name="40% - Акцент5 2 2_1 2 4" xfId="1479"/>
    <cellStyle name="40% — акцент5 2 2_1 2 4" xfId="1443"/>
    <cellStyle name="40% - Акцент5 2 2_1 2 5" xfId="2355"/>
    <cellStyle name="40% — акцент5 2 2_1 2 5" xfId="2356"/>
    <cellStyle name="40% - Акцент5 2 2_1 2 6" xfId="2919"/>
    <cellStyle name="40% — акцент5 2 2_1 2 6" xfId="2955"/>
    <cellStyle name="40% - Акцент5 2 2_1 2 7" xfId="3524"/>
    <cellStyle name="40% — акцент5 2 2_1 2 7" xfId="3560"/>
    <cellStyle name="40% - Акцент5 2 2_1 2 8" xfId="4127"/>
    <cellStyle name="40% — акцент5 2 2_1 2 8" xfId="4163"/>
    <cellStyle name="40% - Акцент5 2 2_1 2 9" xfId="4767"/>
    <cellStyle name="40% — акцент5 2 2_1 2 9" xfId="4768"/>
    <cellStyle name="40% - Акцент5 2 2_1 3" xfId="882"/>
    <cellStyle name="40% — акцент5 2 2_1 3" xfId="883"/>
    <cellStyle name="40% - Акцент5 2 2_1 4" xfId="1774"/>
    <cellStyle name="40% — акцент5 2 2_1 4" xfId="1775"/>
    <cellStyle name="40% - Акцент5 2 2_1 5" xfId="1551"/>
    <cellStyle name="40% — акцент5 2 2_1 5" xfId="1515"/>
    <cellStyle name="40% - Акцент5 2 2_1 6" xfId="2318"/>
    <cellStyle name="40% — акцент5 2 2_1 6" xfId="2354"/>
    <cellStyle name="40% - Акцент5 2 2_1 7" xfId="2847"/>
    <cellStyle name="40% — акцент5 2 2_1 7" xfId="2883"/>
    <cellStyle name="40% - Акцент5 2 2_1 8" xfId="3452"/>
    <cellStyle name="40% — акцент5 2 2_1 8" xfId="3488"/>
    <cellStyle name="40% - Акцент5 2 2_1 9" xfId="4055"/>
    <cellStyle name="40% — акцент5 2 2_1 9" xfId="4091"/>
    <cellStyle name="40% - Акцент5 2 3" xfId="878"/>
    <cellStyle name="40% — акцент5 2 3" xfId="879"/>
    <cellStyle name="40% - Акцент5 2 4" xfId="1770"/>
    <cellStyle name="40% — акцент5 2 4" xfId="1771"/>
    <cellStyle name="40% - Акцент5 2 5" xfId="1695"/>
    <cellStyle name="40% — акцент5 2 5" xfId="1659"/>
    <cellStyle name="40% - Акцент5 2 6" xfId="2174"/>
    <cellStyle name="40% — акцент5 2 6" xfId="2210"/>
    <cellStyle name="40% - Акцент5 2 7" xfId="2703"/>
    <cellStyle name="40% — акцент5 2 7" xfId="2739"/>
    <cellStyle name="40% - Акцент5 2 8" xfId="3308"/>
    <cellStyle name="40% — акцент5 2 8" xfId="3344"/>
    <cellStyle name="40% - Акцент5 2 9" xfId="3911"/>
    <cellStyle name="40% — акцент5 2 9" xfId="3947"/>
    <cellStyle name="40% - Акцент5 2_1" xfId="8658"/>
    <cellStyle name="40% — акцент5 2_1" xfId="8658"/>
    <cellStyle name="40% - Акцент5 2_1 10" xfId="4769"/>
    <cellStyle name="40% — акцент5 2_1 10" xfId="4770"/>
    <cellStyle name="40% - Акцент5 2_1 11" xfId="5368"/>
    <cellStyle name="40% — акцент5 2_1 11" xfId="5369"/>
    <cellStyle name="40% - Акцент5 2_1 12" xfId="5974"/>
    <cellStyle name="40% — акцент5 2_1 12" xfId="5975"/>
    <cellStyle name="40% - Акцент5 2_1 13" xfId="6578"/>
    <cellStyle name="40% — акцент5 2_1 13" xfId="6579"/>
    <cellStyle name="40% - Акцент5 2_1 14" xfId="7181"/>
    <cellStyle name="40% — акцент5 2_1 14" xfId="7182"/>
    <cellStyle name="40% - Акцент5 2_1 15" xfId="7786"/>
    <cellStyle name="40% — акцент5 2_1 15" xfId="7787"/>
    <cellStyle name="40% - Акцент5 2_1 2" xfId="8657"/>
    <cellStyle name="40% — акцент5 2_1 2" xfId="8657"/>
    <cellStyle name="40% - Акцент5 2_1 2 10" xfId="5370"/>
    <cellStyle name="40% — акцент5 2_1 2 10" xfId="5371"/>
    <cellStyle name="40% - Акцент5 2_1 2 11" xfId="5976"/>
    <cellStyle name="40% — акцент5 2_1 2 11" xfId="5977"/>
    <cellStyle name="40% - Акцент5 2_1 2 12" xfId="6580"/>
    <cellStyle name="40% — акцент5 2_1 2 12" xfId="6581"/>
    <cellStyle name="40% - Акцент5 2_1 2 13" xfId="7183"/>
    <cellStyle name="40% — акцент5 2_1 2 13" xfId="7184"/>
    <cellStyle name="40% - Акцент5 2_1 2 14" xfId="7788"/>
    <cellStyle name="40% — акцент5 2_1 2 14" xfId="7789"/>
    <cellStyle name="40% - Акцент5 2_1 2 2" xfId="888"/>
    <cellStyle name="40% — акцент5 2_1 2 2" xfId="889"/>
    <cellStyle name="40% - Акцент5 2_1 2 3" xfId="1780"/>
    <cellStyle name="40% — акцент5 2_1 2 3" xfId="1781"/>
    <cellStyle name="40% - Акцент5 2_1 2 4" xfId="1440"/>
    <cellStyle name="40% — акцент5 2_1 2 4" xfId="1439"/>
    <cellStyle name="40% - Акцент5 2_1 2 5" xfId="2359"/>
    <cellStyle name="40% — акцент5 2_1 2 5" xfId="2360"/>
    <cellStyle name="40% - Акцент5 2_1 2 6" xfId="2958"/>
    <cellStyle name="40% — акцент5 2_1 2 6" xfId="2959"/>
    <cellStyle name="40% - Акцент5 2_1 2 7" xfId="3563"/>
    <cellStyle name="40% — акцент5 2_1 2 7" xfId="3564"/>
    <cellStyle name="40% - Акцент5 2_1 2 8" xfId="4166"/>
    <cellStyle name="40% — акцент5 2_1 2 8" xfId="4167"/>
    <cellStyle name="40% - Акцент5 2_1 2 9" xfId="4771"/>
    <cellStyle name="40% — акцент5 2_1 2 9" xfId="4772"/>
    <cellStyle name="40% - Акцент5 2_1 3" xfId="886"/>
    <cellStyle name="40% — акцент5 2_1 3" xfId="887"/>
    <cellStyle name="40% - Акцент5 2_1 4" xfId="1778"/>
    <cellStyle name="40% — акцент5 2_1 4" xfId="1779"/>
    <cellStyle name="40% - Акцент5 2_1 5" xfId="1442"/>
    <cellStyle name="40% — акцент5 2_1 5" xfId="1441"/>
    <cellStyle name="40% - Акцент5 2_1 6" xfId="2357"/>
    <cellStyle name="40% — акцент5 2_1 6" xfId="2358"/>
    <cellStyle name="40% - Акцент5 2_1 7" xfId="2956"/>
    <cellStyle name="40% — акцент5 2_1 7" xfId="2957"/>
    <cellStyle name="40% - Акцент5 2_1 8" xfId="3561"/>
    <cellStyle name="40% — акцент5 2_1 8" xfId="3562"/>
    <cellStyle name="40% - Акцент5 2_1 9" xfId="4164"/>
    <cellStyle name="40% — акцент5 2_1 9" xfId="4165"/>
    <cellStyle name="40% - Акцент5 3" xfId="155"/>
    <cellStyle name="40% — акцент5 3" xfId="156"/>
    <cellStyle name="40% - Акцент5 3 10" xfId="4773"/>
    <cellStyle name="40% — акцент5 3 10" xfId="4774"/>
    <cellStyle name="40% - Акцент5 3 11" xfId="5372"/>
    <cellStyle name="40% — акцент5 3 11" xfId="5373"/>
    <cellStyle name="40% - Акцент5 3 12" xfId="5978"/>
    <cellStyle name="40% — акцент5 3 12" xfId="5979"/>
    <cellStyle name="40% - Акцент5 3 13" xfId="6582"/>
    <cellStyle name="40% — акцент5 3 13" xfId="6583"/>
    <cellStyle name="40% - Акцент5 3 14" xfId="7185"/>
    <cellStyle name="40% — акцент5 3 14" xfId="7186"/>
    <cellStyle name="40% - Акцент5 3 15" xfId="7790"/>
    <cellStyle name="40% — акцент5 3 15" xfId="7791"/>
    <cellStyle name="40% - Акцент5 3 2" xfId="157"/>
    <cellStyle name="40% — акцент5 3 2" xfId="158"/>
    <cellStyle name="40% - Акцент5 3 2 10" xfId="5374"/>
    <cellStyle name="40% — акцент5 3 2 10" xfId="5375"/>
    <cellStyle name="40% - Акцент5 3 2 11" xfId="5980"/>
    <cellStyle name="40% — акцент5 3 2 11" xfId="5981"/>
    <cellStyle name="40% - Акцент5 3 2 12" xfId="6584"/>
    <cellStyle name="40% — акцент5 3 2 12" xfId="6585"/>
    <cellStyle name="40% - Акцент5 3 2 13" xfId="7187"/>
    <cellStyle name="40% — акцент5 3 2 13" xfId="7188"/>
    <cellStyle name="40% - Акцент5 3 2 14" xfId="7792"/>
    <cellStyle name="40% — акцент5 3 2 14" xfId="7793"/>
    <cellStyle name="40% - Акцент5 3 2 2" xfId="892"/>
    <cellStyle name="40% — акцент5 3 2 2" xfId="893"/>
    <cellStyle name="40% - Акцент5 3 2 3" xfId="1784"/>
    <cellStyle name="40% — акцент5 3 2 3" xfId="1785"/>
    <cellStyle name="40% - Акцент5 3 2 4" xfId="1436"/>
    <cellStyle name="40% — акцент5 3 2 4" xfId="1435"/>
    <cellStyle name="40% - Акцент5 3 2 5" xfId="2363"/>
    <cellStyle name="40% — акцент5 3 2 5" xfId="2364"/>
    <cellStyle name="40% - Акцент5 3 2 6" xfId="2962"/>
    <cellStyle name="40% — акцент5 3 2 6" xfId="2963"/>
    <cellStyle name="40% - Акцент5 3 2 7" xfId="3567"/>
    <cellStyle name="40% — акцент5 3 2 7" xfId="3568"/>
    <cellStyle name="40% - Акцент5 3 2 8" xfId="4170"/>
    <cellStyle name="40% — акцент5 3 2 8" xfId="4171"/>
    <cellStyle name="40% - Акцент5 3 2 9" xfId="4775"/>
    <cellStyle name="40% — акцент5 3 2 9" xfId="4776"/>
    <cellStyle name="40% - Акцент5 3 2_1" xfId="8670"/>
    <cellStyle name="40% — акцент5 3 2_1" xfId="8670"/>
    <cellStyle name="40% - Акцент5 3 2_1 10" xfId="4777"/>
    <cellStyle name="40% — акцент5 3 2_1 10" xfId="4778"/>
    <cellStyle name="40% - Акцент5 3 2_1 11" xfId="5376"/>
    <cellStyle name="40% — акцент5 3 2_1 11" xfId="5377"/>
    <cellStyle name="40% - Акцент5 3 2_1 12" xfId="5982"/>
    <cellStyle name="40% — акцент5 3 2_1 12" xfId="5983"/>
    <cellStyle name="40% - Акцент5 3 2_1 13" xfId="6586"/>
    <cellStyle name="40% — акцент5 3 2_1 13" xfId="6587"/>
    <cellStyle name="40% - Акцент5 3 2_1 14" xfId="7189"/>
    <cellStyle name="40% — акцент5 3 2_1 14" xfId="7190"/>
    <cellStyle name="40% - Акцент5 3 2_1 15" xfId="7794"/>
    <cellStyle name="40% — акцент5 3 2_1 15" xfId="7795"/>
    <cellStyle name="40% - Акцент5 3 2_1 2" xfId="8671"/>
    <cellStyle name="40% — акцент5 3 2_1 2" xfId="8671"/>
    <cellStyle name="40% - Акцент5 3 2_1 2 10" xfId="5378"/>
    <cellStyle name="40% — акцент5 3 2_1 2 10" xfId="5379"/>
    <cellStyle name="40% - Акцент5 3 2_1 2 11" xfId="5984"/>
    <cellStyle name="40% — акцент5 3 2_1 2 11" xfId="5985"/>
    <cellStyle name="40% - Акцент5 3 2_1 2 12" xfId="6588"/>
    <cellStyle name="40% — акцент5 3 2_1 2 12" xfId="6589"/>
    <cellStyle name="40% - Акцент5 3 2_1 2 13" xfId="7191"/>
    <cellStyle name="40% — акцент5 3 2_1 2 13" xfId="7192"/>
    <cellStyle name="40% - Акцент5 3 2_1 2 14" xfId="7796"/>
    <cellStyle name="40% — акцент5 3 2_1 2 14" xfId="7797"/>
    <cellStyle name="40% - Акцент5 3 2_1 2 2" xfId="896"/>
    <cellStyle name="40% — акцент5 3 2_1 2 2" xfId="897"/>
    <cellStyle name="40% - Акцент5 3 2_1 2 3" xfId="1788"/>
    <cellStyle name="40% — акцент5 3 2_1 2 3" xfId="1789"/>
    <cellStyle name="40% - Акцент5 3 2_1 2 4" xfId="1432"/>
    <cellStyle name="40% — акцент5 3 2_1 2 4" xfId="1431"/>
    <cellStyle name="40% - Акцент5 3 2_1 2 5" xfId="2367"/>
    <cellStyle name="40% — акцент5 3 2_1 2 5" xfId="2368"/>
    <cellStyle name="40% - Акцент5 3 2_1 2 6" xfId="2966"/>
    <cellStyle name="40% — акцент5 3 2_1 2 6" xfId="2967"/>
    <cellStyle name="40% - Акцент5 3 2_1 2 7" xfId="3571"/>
    <cellStyle name="40% — акцент5 3 2_1 2 7" xfId="3572"/>
    <cellStyle name="40% - Акцент5 3 2_1 2 8" xfId="4174"/>
    <cellStyle name="40% — акцент5 3 2_1 2 8" xfId="4175"/>
    <cellStyle name="40% - Акцент5 3 2_1 2 9" xfId="4779"/>
    <cellStyle name="40% — акцент5 3 2_1 2 9" xfId="4780"/>
    <cellStyle name="40% - Акцент5 3 2_1 3" xfId="894"/>
    <cellStyle name="40% — акцент5 3 2_1 3" xfId="895"/>
    <cellStyle name="40% - Акцент5 3 2_1 4" xfId="1786"/>
    <cellStyle name="40% — акцент5 3 2_1 4" xfId="1787"/>
    <cellStyle name="40% - Акцент5 3 2_1 5" xfId="1434"/>
    <cellStyle name="40% — акцент5 3 2_1 5" xfId="1433"/>
    <cellStyle name="40% - Акцент5 3 2_1 6" xfId="2365"/>
    <cellStyle name="40% — акцент5 3 2_1 6" xfId="2366"/>
    <cellStyle name="40% - Акцент5 3 2_1 7" xfId="2964"/>
    <cellStyle name="40% — акцент5 3 2_1 7" xfId="2965"/>
    <cellStyle name="40% - Акцент5 3 2_1 8" xfId="3569"/>
    <cellStyle name="40% — акцент5 3 2_1 8" xfId="3570"/>
    <cellStyle name="40% - Акцент5 3 2_1 9" xfId="4172"/>
    <cellStyle name="40% — акцент5 3 2_1 9" xfId="4173"/>
    <cellStyle name="40% - Акцент5 3 3" xfId="890"/>
    <cellStyle name="40% — акцент5 3 3" xfId="891"/>
    <cellStyle name="40% - Акцент5 3 4" xfId="1782"/>
    <cellStyle name="40% — акцент5 3 4" xfId="1783"/>
    <cellStyle name="40% - Акцент5 3 5" xfId="1438"/>
    <cellStyle name="40% — акцент5 3 5" xfId="1437"/>
    <cellStyle name="40% - Акцент5 3 6" xfId="2361"/>
    <cellStyle name="40% — акцент5 3 6" xfId="2362"/>
    <cellStyle name="40% - Акцент5 3 7" xfId="2960"/>
    <cellStyle name="40% — акцент5 3 7" xfId="2961"/>
    <cellStyle name="40% - Акцент5 3 8" xfId="3565"/>
    <cellStyle name="40% — акцент5 3 8" xfId="3566"/>
    <cellStyle name="40% - Акцент5 3 9" xfId="4168"/>
    <cellStyle name="40% — акцент5 3 9" xfId="4169"/>
    <cellStyle name="40% - Акцент5 3_1" xfId="8658"/>
    <cellStyle name="40% — акцент5 3_1" xfId="8658"/>
    <cellStyle name="40% - Акцент5 3_1 10" xfId="4781"/>
    <cellStyle name="40% — акцент5 3_1 10" xfId="4798"/>
    <cellStyle name="40% - Акцент5 3_1 11" xfId="5380"/>
    <cellStyle name="40% — акцент5 3_1 11" xfId="5381"/>
    <cellStyle name="40% - Акцент5 3_1 12" xfId="5986"/>
    <cellStyle name="40% — акцент5 3_1 12" xfId="5987"/>
    <cellStyle name="40% - Акцент5 3_1 13" xfId="6590"/>
    <cellStyle name="40% — акцент5 3_1 13" xfId="6591"/>
    <cellStyle name="40% - Акцент5 3_1 14" xfId="7193"/>
    <cellStyle name="40% — акцент5 3_1 14" xfId="7194"/>
    <cellStyle name="40% - Акцент5 3_1 15" xfId="7798"/>
    <cellStyle name="40% — акцент5 3_1 15" xfId="7815"/>
    <cellStyle name="40% - Акцент5 3_1 2" xfId="8657"/>
    <cellStyle name="40% — акцент5 3_1 2" xfId="8657"/>
    <cellStyle name="40% - Акцент5 3_1 2 10" xfId="5382"/>
    <cellStyle name="40% — акцент5 3_1 2 10" xfId="5399"/>
    <cellStyle name="40% - Акцент5 3_1 2 11" xfId="5988"/>
    <cellStyle name="40% — акцент5 3_1 2 11" xfId="6005"/>
    <cellStyle name="40% - Акцент5 3_1 2 12" xfId="6592"/>
    <cellStyle name="40% — акцент5 3_1 2 12" xfId="6609"/>
    <cellStyle name="40% - Акцент5 3_1 2 13" xfId="7195"/>
    <cellStyle name="40% — акцент5 3_1 2 13" xfId="7212"/>
    <cellStyle name="40% - Акцент5 3_1 2 14" xfId="7824"/>
    <cellStyle name="40% — акцент5 3_1 2 14" xfId="8404"/>
    <cellStyle name="40% - Акцент5 3_1 2 2" xfId="900"/>
    <cellStyle name="40% — акцент5 3_1 2 2" xfId="901"/>
    <cellStyle name="40% - Акцент5 3_1 2 3" xfId="1792"/>
    <cellStyle name="40% — акцент5 3_1 2 3" xfId="1793"/>
    <cellStyle name="40% - Акцент5 3_1 2 4" xfId="1428"/>
    <cellStyle name="40% — акцент5 3_1 2 4" xfId="1411"/>
    <cellStyle name="40% - Акцент5 3_1 2 5" xfId="2395"/>
    <cellStyle name="40% — акцент5 3_1 2 5" xfId="2396"/>
    <cellStyle name="40% - Акцент5 3_1 2 6" xfId="2970"/>
    <cellStyle name="40% — акцент5 3_1 2 6" xfId="2987"/>
    <cellStyle name="40% - Акцент5 3_1 2 7" xfId="3575"/>
    <cellStyle name="40% — акцент5 3_1 2 7" xfId="3592"/>
    <cellStyle name="40% - Акцент5 3_1 2 8" xfId="4178"/>
    <cellStyle name="40% — акцент5 3_1 2 8" xfId="4195"/>
    <cellStyle name="40% - Акцент5 3_1 2 9" xfId="4807"/>
    <cellStyle name="40% — акцент5 3_1 2 9" xfId="5412"/>
    <cellStyle name="40% - Акцент5 3_1 3" xfId="898"/>
    <cellStyle name="40% — акцент5 3_1 3" xfId="899"/>
    <cellStyle name="40% - Акцент5 3_1 4" xfId="1790"/>
    <cellStyle name="40% — акцент5 3_1 4" xfId="1791"/>
    <cellStyle name="40% - Акцент5 3_1 5" xfId="1430"/>
    <cellStyle name="40% — акцент5 3_1 5" xfId="1429"/>
    <cellStyle name="40% - Акцент5 3_1 6" xfId="2369"/>
    <cellStyle name="40% — акцент5 3_1 6" xfId="2386"/>
    <cellStyle name="40% - Акцент5 3_1 7" xfId="2968"/>
    <cellStyle name="40% — акцент5 3_1 7" xfId="2969"/>
    <cellStyle name="40% - Акцент5 3_1 8" xfId="3573"/>
    <cellStyle name="40% — акцент5 3_1 8" xfId="3574"/>
    <cellStyle name="40% - Акцент5 3_1 9" xfId="4176"/>
    <cellStyle name="40% — акцент5 3_1 9" xfId="4177"/>
    <cellStyle name="40% - Акцент5 4" xfId="159"/>
    <cellStyle name="40% — акцент5 4" xfId="160"/>
    <cellStyle name="40% - Акцент5 4 10" xfId="5413"/>
    <cellStyle name="40% — акцент5 4 10" xfId="6018"/>
    <cellStyle name="40% - Акцент5 4 11" xfId="5408"/>
    <cellStyle name="40% — акцент5 4 11" xfId="6014"/>
    <cellStyle name="40% - Акцент5 4 12" xfId="6006"/>
    <cellStyle name="40% — акцент5 4 12" xfId="7225"/>
    <cellStyle name="40% - Акцент5 4 13" xfId="6618"/>
    <cellStyle name="40% — акцент5 4 13" xfId="7828"/>
    <cellStyle name="40% - Акцент5 4 14" xfId="7221"/>
    <cellStyle name="40% — акцент5 4 14" xfId="8406"/>
    <cellStyle name="40% - Акцент5 4 15" xfId="8405"/>
    <cellStyle name="40% - Акцент5 4 2" xfId="161"/>
    <cellStyle name="40% — акцент5 4 2" xfId="903"/>
    <cellStyle name="40% - Акцент5 4 2 10" xfId="6019"/>
    <cellStyle name="40% - Акцент5 4 2 11" xfId="6622"/>
    <cellStyle name="40% - Акцент5 4 2 12" xfId="7226"/>
    <cellStyle name="40% - Акцент5 4 2 13" xfId="7829"/>
    <cellStyle name="40% - Акцент5 4 2 14" xfId="8407"/>
    <cellStyle name="40% - Акцент5 4 2 2" xfId="904"/>
    <cellStyle name="40% - Акцент5 4 2 3" xfId="1796"/>
    <cellStyle name="40% - Акцент5 4 2 4" xfId="2399"/>
    <cellStyle name="40% - Акцент5 4 2 5" xfId="3002"/>
    <cellStyle name="40% - Акцент5 4 2 6" xfId="3605"/>
    <cellStyle name="40% - Акцент5 4 2 7" xfId="4208"/>
    <cellStyle name="40% - Акцент5 4 2 8" xfId="4811"/>
    <cellStyle name="40% - Акцент5 4 2 9" xfId="5415"/>
    <cellStyle name="40% - Акцент5 4 3" xfId="902"/>
    <cellStyle name="40% — акцент5 4 3" xfId="1795"/>
    <cellStyle name="40% - Акцент5 4 4" xfId="1794"/>
    <cellStyle name="40% — акцент5 4 4" xfId="1401"/>
    <cellStyle name="40% - Акцент5 4 5" xfId="1402"/>
    <cellStyle name="40% — акцент5 4 5" xfId="3001"/>
    <cellStyle name="40% - Акцент5 4 6" xfId="3000"/>
    <cellStyle name="40% — акцент5 4 6" xfId="2997"/>
    <cellStyle name="40% - Акцент5 4 7" xfId="2996"/>
    <cellStyle name="40% — акцент5 4 7" xfId="3602"/>
    <cellStyle name="40% - Акцент5 4 8" xfId="3601"/>
    <cellStyle name="40% — акцент5 4 8" xfId="4205"/>
    <cellStyle name="40% - Акцент5 4 9" xfId="4204"/>
    <cellStyle name="40% — акцент5 4 9" xfId="5414"/>
    <cellStyle name="40% - Акцент5 4_1" xfId="8658"/>
    <cellStyle name="40% — акцент5 4_1" xfId="8670"/>
    <cellStyle name="40% - Акцент5 4_1 10" xfId="5416"/>
    <cellStyle name="40% — акцент5 4_1 10" xfId="5417"/>
    <cellStyle name="40% - Акцент5 4_1 11" xfId="6020"/>
    <cellStyle name="40% — акцент5 4_1 11" xfId="6021"/>
    <cellStyle name="40% - Акцент5 4_1 12" xfId="6623"/>
    <cellStyle name="40% — акцент5 4_1 12" xfId="6624"/>
    <cellStyle name="40% - Акцент5 4_1 13" xfId="7227"/>
    <cellStyle name="40% — акцент5 4_1 13" xfId="7228"/>
    <cellStyle name="40% - Акцент5 4_1 14" xfId="7830"/>
    <cellStyle name="40% — акцент5 4_1 14" xfId="7831"/>
    <cellStyle name="40% - Акцент5 4_1 15" xfId="8408"/>
    <cellStyle name="40% — акцент5 4_1 15" xfId="8409"/>
    <cellStyle name="40% - Акцент5 4_1 2" xfId="8657"/>
    <cellStyle name="40% — акцент5 4_1 2" xfId="8671"/>
    <cellStyle name="40% - Акцент5 4_1 2 10" xfId="6022"/>
    <cellStyle name="40% — акцент5 4_1 2 10" xfId="6023"/>
    <cellStyle name="40% - Акцент5 4_1 2 11" xfId="6625"/>
    <cellStyle name="40% — акцент5 4_1 2 11" xfId="6626"/>
    <cellStyle name="40% - Акцент5 4_1 2 12" xfId="7229"/>
    <cellStyle name="40% — акцент5 4_1 2 12" xfId="7230"/>
    <cellStyle name="40% - Акцент5 4_1 2 13" xfId="7832"/>
    <cellStyle name="40% — акцент5 4_1 2 13" xfId="7833"/>
    <cellStyle name="40% - Акцент5 4_1 2 14" xfId="8410"/>
    <cellStyle name="40% — акцент5 4_1 2 14" xfId="8411"/>
    <cellStyle name="40% - Акцент5 4_1 2 2" xfId="907"/>
    <cellStyle name="40% — акцент5 4_1 2 2" xfId="908"/>
    <cellStyle name="40% - Акцент5 4_1 2 3" xfId="1799"/>
    <cellStyle name="40% — акцент5 4_1 2 3" xfId="1800"/>
    <cellStyle name="40% - Акцент5 4_1 2 4" xfId="2402"/>
    <cellStyle name="40% — акцент5 4_1 2 4" xfId="2403"/>
    <cellStyle name="40% - Акцент5 4_1 2 5" xfId="3005"/>
    <cellStyle name="40% — акцент5 4_1 2 5" xfId="3006"/>
    <cellStyle name="40% - Акцент5 4_1 2 6" xfId="3608"/>
    <cellStyle name="40% — акцент5 4_1 2 6" xfId="3609"/>
    <cellStyle name="40% - Акцент5 4_1 2 7" xfId="4211"/>
    <cellStyle name="40% — акцент5 4_1 2 7" xfId="4212"/>
    <cellStyle name="40% - Акцент5 4_1 2 8" xfId="4814"/>
    <cellStyle name="40% — акцент5 4_1 2 8" xfId="4815"/>
    <cellStyle name="40% - Акцент5 4_1 2 9" xfId="5418"/>
    <cellStyle name="40% — акцент5 4_1 2 9" xfId="5419"/>
    <cellStyle name="40% - Акцент5 4_1 3" xfId="905"/>
    <cellStyle name="40% — акцент5 4_1 3" xfId="906"/>
    <cellStyle name="40% - Акцент5 4_1 4" xfId="1797"/>
    <cellStyle name="40% — акцент5 4_1 4" xfId="1798"/>
    <cellStyle name="40% - Акцент5 4_1 5" xfId="2400"/>
    <cellStyle name="40% — акцент5 4_1 5" xfId="2401"/>
    <cellStyle name="40% - Акцент5 4_1 6" xfId="3003"/>
    <cellStyle name="40% — акцент5 4_1 6" xfId="3004"/>
    <cellStyle name="40% - Акцент5 4_1 7" xfId="3606"/>
    <cellStyle name="40% — акцент5 4_1 7" xfId="3607"/>
    <cellStyle name="40% - Акцент5 4_1 8" xfId="4209"/>
    <cellStyle name="40% — акцент5 4_1 8" xfId="4210"/>
    <cellStyle name="40% - Акцент5 4_1 9" xfId="4812"/>
    <cellStyle name="40% — акцент5 4_1 9" xfId="4813"/>
    <cellStyle name="40% - Акцент5 5" xfId="162"/>
    <cellStyle name="40% — акцент5 5" xfId="520"/>
    <cellStyle name="40% - Акцент5 5 10" xfId="6024"/>
    <cellStyle name="40% — акцент5 5 10" xfId="6025"/>
    <cellStyle name="40% - Акцент5 5 11" xfId="6627"/>
    <cellStyle name="40% — акцент5 5 11" xfId="6628"/>
    <cellStyle name="40% - Акцент5 5 12" xfId="7231"/>
    <cellStyle name="40% — акцент5 5 12" xfId="7232"/>
    <cellStyle name="40% - Акцент5 5 13" xfId="7834"/>
    <cellStyle name="40% — акцент5 5 13" xfId="7835"/>
    <cellStyle name="40% - Акцент5 5 14" xfId="8412"/>
    <cellStyle name="40% — акцент5 5 14" xfId="8413"/>
    <cellStyle name="40% - Акцент5 5 2" xfId="909"/>
    <cellStyle name="40% — акцент5 5 2" xfId="910"/>
    <cellStyle name="40% - Акцент5 5 3" xfId="1801"/>
    <cellStyle name="40% — акцент5 5 3" xfId="1802"/>
    <cellStyle name="40% - Акцент5 5 4" xfId="2404"/>
    <cellStyle name="40% — акцент5 5 4" xfId="2405"/>
    <cellStyle name="40% - Акцент5 5 5" xfId="3007"/>
    <cellStyle name="40% — акцент5 5 5" xfId="3008"/>
    <cellStyle name="40% - Акцент5 5 6" xfId="3610"/>
    <cellStyle name="40% — акцент5 5 6" xfId="3611"/>
    <cellStyle name="40% - Акцент5 5 7" xfId="4213"/>
    <cellStyle name="40% — акцент5 5 7" xfId="4214"/>
    <cellStyle name="40% - Акцент5 5 8" xfId="4816"/>
    <cellStyle name="40% — акцент5 5 8" xfId="4817"/>
    <cellStyle name="40% - Акцент5 5 9" xfId="5420"/>
    <cellStyle name="40% — акцент5 5 9" xfId="5421"/>
    <cellStyle name="40% - Акцент5 6" xfId="876"/>
    <cellStyle name="40% — акцент5 6" xfId="877"/>
    <cellStyle name="40% - Акцент5 7" xfId="1768"/>
    <cellStyle name="40% — акцент5 7" xfId="1769"/>
    <cellStyle name="40% - Акцент5 8" xfId="1767"/>
    <cellStyle name="40% — акцент5 8" xfId="1731"/>
    <cellStyle name="40% - Акцент5 9" xfId="2102"/>
    <cellStyle name="40% — акцент5 9" xfId="2138"/>
    <cellStyle name="40% - Акцент5_1" xfId="8658"/>
    <cellStyle name="40% - Акцент6" xfId="163"/>
    <cellStyle name="40% — акцент6" xfId="164"/>
    <cellStyle name="40% - Акцент6 10" xfId="3613"/>
    <cellStyle name="40% — акцент6 10" xfId="3614"/>
    <cellStyle name="40% - Акцент6 11" xfId="4216"/>
    <cellStyle name="40% — акцент6 11" xfId="4217"/>
    <cellStyle name="40% - Акцент6 12" xfId="4819"/>
    <cellStyle name="40% — акцент6 12" xfId="4820"/>
    <cellStyle name="40% - Акцент6 13" xfId="5423"/>
    <cellStyle name="40% — акцент6 13" xfId="5424"/>
    <cellStyle name="40% - Акцент6 14" xfId="6027"/>
    <cellStyle name="40% — акцент6 14" xfId="6028"/>
    <cellStyle name="40% - Акцент6 15" xfId="6630"/>
    <cellStyle name="40% — акцент6 15" xfId="6631"/>
    <cellStyle name="40% - Акцент6 16" xfId="7234"/>
    <cellStyle name="40% — акцент6 16" xfId="7235"/>
    <cellStyle name="40% - Акцент6 17" xfId="7837"/>
    <cellStyle name="40% — акцент6 17" xfId="7838"/>
    <cellStyle name="40% - Акцент6 18" xfId="8414"/>
    <cellStyle name="40% — акцент6 18" xfId="8415"/>
    <cellStyle name="40% - Акцент6 19" xfId="8707"/>
    <cellStyle name="40% - Акцент6 2" xfId="165"/>
    <cellStyle name="40% — акцент6 2" xfId="166"/>
    <cellStyle name="40% - Акцент6 2 10" xfId="5425"/>
    <cellStyle name="40% — акцент6 2 10" xfId="5426"/>
    <cellStyle name="40% - Акцент6 2 11" xfId="6029"/>
    <cellStyle name="40% — акцент6 2 11" xfId="6030"/>
    <cellStyle name="40% - Акцент6 2 12" xfId="6632"/>
    <cellStyle name="40% — акцент6 2 12" xfId="6633"/>
    <cellStyle name="40% - Акцент6 2 13" xfId="7236"/>
    <cellStyle name="40% — акцент6 2 13" xfId="7237"/>
    <cellStyle name="40% - Акцент6 2 14" xfId="7839"/>
    <cellStyle name="40% — акцент6 2 14" xfId="7840"/>
    <cellStyle name="40% - Акцент6 2 15" xfId="8416"/>
    <cellStyle name="40% — акцент6 2 15" xfId="8417"/>
    <cellStyle name="40% - Акцент6 2 2" xfId="167"/>
    <cellStyle name="40% — акцент6 2 2" xfId="168"/>
    <cellStyle name="40% - Акцент6 2 2 10" xfId="6031"/>
    <cellStyle name="40% — акцент6 2 2 10" xfId="6032"/>
    <cellStyle name="40% - Акцент6 2 2 11" xfId="6634"/>
    <cellStyle name="40% — акцент6 2 2 11" xfId="6635"/>
    <cellStyle name="40% - Акцент6 2 2 12" xfId="7238"/>
    <cellStyle name="40% — акцент6 2 2 12" xfId="7239"/>
    <cellStyle name="40% - Акцент6 2 2 13" xfId="7841"/>
    <cellStyle name="40% — акцент6 2 2 13" xfId="7842"/>
    <cellStyle name="40% - Акцент6 2 2 14" xfId="8418"/>
    <cellStyle name="40% — акцент6 2 2 14" xfId="8419"/>
    <cellStyle name="40% - Акцент6 2 2 2" xfId="915"/>
    <cellStyle name="40% — акцент6 2 2 2" xfId="916"/>
    <cellStyle name="40% - Акцент6 2 2 3" xfId="1808"/>
    <cellStyle name="40% — акцент6 2 2 3" xfId="1809"/>
    <cellStyle name="40% - Акцент6 2 2 4" xfId="2411"/>
    <cellStyle name="40% — акцент6 2 2 4" xfId="2412"/>
    <cellStyle name="40% - Акцент6 2 2 5" xfId="3014"/>
    <cellStyle name="40% — акцент6 2 2 5" xfId="3015"/>
    <cellStyle name="40% - Акцент6 2 2 6" xfId="3617"/>
    <cellStyle name="40% — акцент6 2 2 6" xfId="3618"/>
    <cellStyle name="40% - Акцент6 2 2 7" xfId="4220"/>
    <cellStyle name="40% — акцент6 2 2 7" xfId="4221"/>
    <cellStyle name="40% - Акцент6 2 2 8" xfId="4823"/>
    <cellStyle name="40% — акцент6 2 2 8" xfId="4824"/>
    <cellStyle name="40% - Акцент6 2 2 9" xfId="5427"/>
    <cellStyle name="40% — акцент6 2 2 9" xfId="5428"/>
    <cellStyle name="40% - Акцент6 2 2_1" xfId="8670"/>
    <cellStyle name="40% — акцент6 2 2_1" xfId="8670"/>
    <cellStyle name="40% - Акцент6 2 2_1 10" xfId="5429"/>
    <cellStyle name="40% — акцент6 2 2_1 10" xfId="5430"/>
    <cellStyle name="40% - Акцент6 2 2_1 11" xfId="6033"/>
    <cellStyle name="40% — акцент6 2 2_1 11" xfId="6034"/>
    <cellStyle name="40% - Акцент6 2 2_1 12" xfId="6636"/>
    <cellStyle name="40% — акцент6 2 2_1 12" xfId="6637"/>
    <cellStyle name="40% - Акцент6 2 2_1 13" xfId="7240"/>
    <cellStyle name="40% — акцент6 2 2_1 13" xfId="7241"/>
    <cellStyle name="40% - Акцент6 2 2_1 14" xfId="7843"/>
    <cellStyle name="40% — акцент6 2 2_1 14" xfId="7844"/>
    <cellStyle name="40% - Акцент6 2 2_1 15" xfId="8420"/>
    <cellStyle name="40% — акцент6 2 2_1 15" xfId="8421"/>
    <cellStyle name="40% - Акцент6 2 2_1 2" xfId="8671"/>
    <cellStyle name="40% — акцент6 2 2_1 2" xfId="8671"/>
    <cellStyle name="40% - Акцент6 2 2_1 2 10" xfId="6035"/>
    <cellStyle name="40% — акцент6 2 2_1 2 10" xfId="6036"/>
    <cellStyle name="40% - Акцент6 2 2_1 2 11" xfId="6638"/>
    <cellStyle name="40% — акцент6 2 2_1 2 11" xfId="6639"/>
    <cellStyle name="40% - Акцент6 2 2_1 2 12" xfId="7242"/>
    <cellStyle name="40% — акцент6 2 2_1 2 12" xfId="7243"/>
    <cellStyle name="40% - Акцент6 2 2_1 2 13" xfId="7845"/>
    <cellStyle name="40% — акцент6 2 2_1 2 13" xfId="7846"/>
    <cellStyle name="40% - Акцент6 2 2_1 2 14" xfId="8422"/>
    <cellStyle name="40% — акцент6 2 2_1 2 14" xfId="8423"/>
    <cellStyle name="40% - Акцент6 2 2_1 2 2" xfId="919"/>
    <cellStyle name="40% — акцент6 2 2_1 2 2" xfId="920"/>
    <cellStyle name="40% - Акцент6 2 2_1 2 3" xfId="1812"/>
    <cellStyle name="40% — акцент6 2 2_1 2 3" xfId="1813"/>
    <cellStyle name="40% - Акцент6 2 2_1 2 4" xfId="2415"/>
    <cellStyle name="40% — акцент6 2 2_1 2 4" xfId="2416"/>
    <cellStyle name="40% - Акцент6 2 2_1 2 5" xfId="3018"/>
    <cellStyle name="40% — акцент6 2 2_1 2 5" xfId="3019"/>
    <cellStyle name="40% - Акцент6 2 2_1 2 6" xfId="3621"/>
    <cellStyle name="40% — акцент6 2 2_1 2 6" xfId="3622"/>
    <cellStyle name="40% - Акцент6 2 2_1 2 7" xfId="4224"/>
    <cellStyle name="40% — акцент6 2 2_1 2 7" xfId="4225"/>
    <cellStyle name="40% - Акцент6 2 2_1 2 8" xfId="4827"/>
    <cellStyle name="40% — акцент6 2 2_1 2 8" xfId="4828"/>
    <cellStyle name="40% - Акцент6 2 2_1 2 9" xfId="5431"/>
    <cellStyle name="40% — акцент6 2 2_1 2 9" xfId="5432"/>
    <cellStyle name="40% - Акцент6 2 2_1 3" xfId="917"/>
    <cellStyle name="40% — акцент6 2 2_1 3" xfId="918"/>
    <cellStyle name="40% - Акцент6 2 2_1 4" xfId="1810"/>
    <cellStyle name="40% — акцент6 2 2_1 4" xfId="1811"/>
    <cellStyle name="40% - Акцент6 2 2_1 5" xfId="2413"/>
    <cellStyle name="40% — акцент6 2 2_1 5" xfId="2414"/>
    <cellStyle name="40% - Акцент6 2 2_1 6" xfId="3016"/>
    <cellStyle name="40% — акцент6 2 2_1 6" xfId="3017"/>
    <cellStyle name="40% - Акцент6 2 2_1 7" xfId="3619"/>
    <cellStyle name="40% — акцент6 2 2_1 7" xfId="3620"/>
    <cellStyle name="40% - Акцент6 2 2_1 8" xfId="4222"/>
    <cellStyle name="40% — акцент6 2 2_1 8" xfId="4223"/>
    <cellStyle name="40% - Акцент6 2 2_1 9" xfId="4825"/>
    <cellStyle name="40% — акцент6 2 2_1 9" xfId="4826"/>
    <cellStyle name="40% - Акцент6 2 3" xfId="913"/>
    <cellStyle name="40% — акцент6 2 3" xfId="914"/>
    <cellStyle name="40% - Акцент6 2 4" xfId="1806"/>
    <cellStyle name="40% — акцент6 2 4" xfId="1807"/>
    <cellStyle name="40% - Акцент6 2 5" xfId="2409"/>
    <cellStyle name="40% — акцент6 2 5" xfId="2410"/>
    <cellStyle name="40% - Акцент6 2 6" xfId="3012"/>
    <cellStyle name="40% — акцент6 2 6" xfId="3013"/>
    <cellStyle name="40% - Акцент6 2 7" xfId="3615"/>
    <cellStyle name="40% — акцент6 2 7" xfId="3616"/>
    <cellStyle name="40% - Акцент6 2 8" xfId="4218"/>
    <cellStyle name="40% — акцент6 2 8" xfId="4219"/>
    <cellStyle name="40% - Акцент6 2 9" xfId="4821"/>
    <cellStyle name="40% — акцент6 2 9" xfId="4822"/>
    <cellStyle name="40% - Акцент6 2_1" xfId="8660"/>
    <cellStyle name="40% — акцент6 2_1" xfId="8660"/>
    <cellStyle name="40% - Акцент6 2_1 10" xfId="5433"/>
    <cellStyle name="40% — акцент6 2_1 10" xfId="5434"/>
    <cellStyle name="40% - Акцент6 2_1 11" xfId="6037"/>
    <cellStyle name="40% — акцент6 2_1 11" xfId="6038"/>
    <cellStyle name="40% - Акцент6 2_1 12" xfId="6640"/>
    <cellStyle name="40% — акцент6 2_1 12" xfId="6641"/>
    <cellStyle name="40% - Акцент6 2_1 13" xfId="7244"/>
    <cellStyle name="40% — акцент6 2_1 13" xfId="7245"/>
    <cellStyle name="40% - Акцент6 2_1 14" xfId="7847"/>
    <cellStyle name="40% — акцент6 2_1 14" xfId="7848"/>
    <cellStyle name="40% - Акцент6 2_1 15" xfId="8424"/>
    <cellStyle name="40% — акцент6 2_1 15" xfId="8425"/>
    <cellStyle name="40% - Акцент6 2_1 2" xfId="8659"/>
    <cellStyle name="40% — акцент6 2_1 2" xfId="8659"/>
    <cellStyle name="40% - Акцент6 2_1 2 10" xfId="6039"/>
    <cellStyle name="40% — акцент6 2_1 2 10" xfId="6040"/>
    <cellStyle name="40% - Акцент6 2_1 2 11" xfId="6642"/>
    <cellStyle name="40% — акцент6 2_1 2 11" xfId="6643"/>
    <cellStyle name="40% - Акцент6 2_1 2 12" xfId="7246"/>
    <cellStyle name="40% — акцент6 2_1 2 12" xfId="7247"/>
    <cellStyle name="40% - Акцент6 2_1 2 13" xfId="7849"/>
    <cellStyle name="40% — акцент6 2_1 2 13" xfId="7850"/>
    <cellStyle name="40% - Акцент6 2_1 2 14" xfId="8426"/>
    <cellStyle name="40% — акцент6 2_1 2 14" xfId="8427"/>
    <cellStyle name="40% - Акцент6 2_1 2 2" xfId="923"/>
    <cellStyle name="40% — акцент6 2_1 2 2" xfId="924"/>
    <cellStyle name="40% - Акцент6 2_1 2 3" xfId="1816"/>
    <cellStyle name="40% — акцент6 2_1 2 3" xfId="1817"/>
    <cellStyle name="40% - Акцент6 2_1 2 4" xfId="2419"/>
    <cellStyle name="40% — акцент6 2_1 2 4" xfId="2420"/>
    <cellStyle name="40% - Акцент6 2_1 2 5" xfId="3022"/>
    <cellStyle name="40% — акцент6 2_1 2 5" xfId="3023"/>
    <cellStyle name="40% - Акцент6 2_1 2 6" xfId="3625"/>
    <cellStyle name="40% — акцент6 2_1 2 6" xfId="3626"/>
    <cellStyle name="40% - Акцент6 2_1 2 7" xfId="4228"/>
    <cellStyle name="40% — акцент6 2_1 2 7" xfId="4229"/>
    <cellStyle name="40% - Акцент6 2_1 2 8" xfId="4831"/>
    <cellStyle name="40% — акцент6 2_1 2 8" xfId="4832"/>
    <cellStyle name="40% - Акцент6 2_1 2 9" xfId="5435"/>
    <cellStyle name="40% — акцент6 2_1 2 9" xfId="5436"/>
    <cellStyle name="40% - Акцент6 2_1 3" xfId="921"/>
    <cellStyle name="40% — акцент6 2_1 3" xfId="922"/>
    <cellStyle name="40% - Акцент6 2_1 4" xfId="1814"/>
    <cellStyle name="40% — акцент6 2_1 4" xfId="1815"/>
    <cellStyle name="40% - Акцент6 2_1 5" xfId="2417"/>
    <cellStyle name="40% — акцент6 2_1 5" xfId="2418"/>
    <cellStyle name="40% - Акцент6 2_1 6" xfId="3020"/>
    <cellStyle name="40% — акцент6 2_1 6" xfId="3021"/>
    <cellStyle name="40% - Акцент6 2_1 7" xfId="3623"/>
    <cellStyle name="40% — акцент6 2_1 7" xfId="3624"/>
    <cellStyle name="40% - Акцент6 2_1 8" xfId="4226"/>
    <cellStyle name="40% — акцент6 2_1 8" xfId="4227"/>
    <cellStyle name="40% - Акцент6 2_1 9" xfId="4829"/>
    <cellStyle name="40% — акцент6 2_1 9" xfId="4830"/>
    <cellStyle name="40% - Акцент6 3" xfId="169"/>
    <cellStyle name="40% — акцент6 3" xfId="170"/>
    <cellStyle name="40% - Акцент6 3 10" xfId="5437"/>
    <cellStyle name="40% — акцент6 3 10" xfId="5438"/>
    <cellStyle name="40% - Акцент6 3 11" xfId="6041"/>
    <cellStyle name="40% — акцент6 3 11" xfId="6042"/>
    <cellStyle name="40% - Акцент6 3 12" xfId="6644"/>
    <cellStyle name="40% — акцент6 3 12" xfId="6645"/>
    <cellStyle name="40% - Акцент6 3 13" xfId="7248"/>
    <cellStyle name="40% — акцент6 3 13" xfId="7249"/>
    <cellStyle name="40% - Акцент6 3 14" xfId="7851"/>
    <cellStyle name="40% — акцент6 3 14" xfId="7852"/>
    <cellStyle name="40% - Акцент6 3 15" xfId="8428"/>
    <cellStyle name="40% — акцент6 3 15" xfId="8429"/>
    <cellStyle name="40% - Акцент6 3 2" xfId="171"/>
    <cellStyle name="40% — акцент6 3 2" xfId="172"/>
    <cellStyle name="40% - Акцент6 3 2 10" xfId="6043"/>
    <cellStyle name="40% — акцент6 3 2 10" xfId="6044"/>
    <cellStyle name="40% - Акцент6 3 2 11" xfId="6646"/>
    <cellStyle name="40% — акцент6 3 2 11" xfId="6647"/>
    <cellStyle name="40% - Акцент6 3 2 12" xfId="7250"/>
    <cellStyle name="40% — акцент6 3 2 12" xfId="7251"/>
    <cellStyle name="40% - Акцент6 3 2 13" xfId="7853"/>
    <cellStyle name="40% — акцент6 3 2 13" xfId="7854"/>
    <cellStyle name="40% - Акцент6 3 2 14" xfId="8430"/>
    <cellStyle name="40% — акцент6 3 2 14" xfId="8431"/>
    <cellStyle name="40% - Акцент6 3 2 2" xfId="927"/>
    <cellStyle name="40% — акцент6 3 2 2" xfId="928"/>
    <cellStyle name="40% - Акцент6 3 2 3" xfId="1820"/>
    <cellStyle name="40% — акцент6 3 2 3" xfId="1821"/>
    <cellStyle name="40% - Акцент6 3 2 4" xfId="2423"/>
    <cellStyle name="40% — акцент6 3 2 4" xfId="2424"/>
    <cellStyle name="40% - Акцент6 3 2 5" xfId="3026"/>
    <cellStyle name="40% — акцент6 3 2 5" xfId="3027"/>
    <cellStyle name="40% - Акцент6 3 2 6" xfId="3629"/>
    <cellStyle name="40% — акцент6 3 2 6" xfId="3630"/>
    <cellStyle name="40% - Акцент6 3 2 7" xfId="4232"/>
    <cellStyle name="40% — акцент6 3 2 7" xfId="4233"/>
    <cellStyle name="40% - Акцент6 3 2 8" xfId="4835"/>
    <cellStyle name="40% — акцент6 3 2 8" xfId="4836"/>
    <cellStyle name="40% - Акцент6 3 2 9" xfId="5439"/>
    <cellStyle name="40% — акцент6 3 2 9" xfId="5440"/>
    <cellStyle name="40% - Акцент6 3 2_1" xfId="8670"/>
    <cellStyle name="40% — акцент6 3 2_1" xfId="8670"/>
    <cellStyle name="40% - Акцент6 3 2_1 10" xfId="5441"/>
    <cellStyle name="40% — акцент6 3 2_1 10" xfId="5442"/>
    <cellStyle name="40% - Акцент6 3 2_1 11" xfId="6045"/>
    <cellStyle name="40% — акцент6 3 2_1 11" xfId="6046"/>
    <cellStyle name="40% - Акцент6 3 2_1 12" xfId="6648"/>
    <cellStyle name="40% — акцент6 3 2_1 12" xfId="6649"/>
    <cellStyle name="40% - Акцент6 3 2_1 13" xfId="7252"/>
    <cellStyle name="40% — акцент6 3 2_1 13" xfId="7253"/>
    <cellStyle name="40% - Акцент6 3 2_1 14" xfId="7855"/>
    <cellStyle name="40% — акцент6 3 2_1 14" xfId="7856"/>
    <cellStyle name="40% - Акцент6 3 2_1 15" xfId="8432"/>
    <cellStyle name="40% — акцент6 3 2_1 15" xfId="8433"/>
    <cellStyle name="40% - Акцент6 3 2_1 2" xfId="8671"/>
    <cellStyle name="40% — акцент6 3 2_1 2" xfId="8671"/>
    <cellStyle name="40% - Акцент6 3 2_1 2 10" xfId="6047"/>
    <cellStyle name="40% — акцент6 3 2_1 2 10" xfId="6048"/>
    <cellStyle name="40% - Акцент6 3 2_1 2 11" xfId="6650"/>
    <cellStyle name="40% — акцент6 3 2_1 2 11" xfId="6651"/>
    <cellStyle name="40% - Акцент6 3 2_1 2 12" xfId="7254"/>
    <cellStyle name="40% — акцент6 3 2_1 2 12" xfId="7255"/>
    <cellStyle name="40% - Акцент6 3 2_1 2 13" xfId="7857"/>
    <cellStyle name="40% — акцент6 3 2_1 2 13" xfId="7858"/>
    <cellStyle name="40% - Акцент6 3 2_1 2 14" xfId="8434"/>
    <cellStyle name="40% — акцент6 3 2_1 2 14" xfId="8435"/>
    <cellStyle name="40% - Акцент6 3 2_1 2 2" xfId="931"/>
    <cellStyle name="40% — акцент6 3 2_1 2 2" xfId="932"/>
    <cellStyle name="40% - Акцент6 3 2_1 2 3" xfId="1824"/>
    <cellStyle name="40% — акцент6 3 2_1 2 3" xfId="1825"/>
    <cellStyle name="40% - Акцент6 3 2_1 2 4" xfId="2427"/>
    <cellStyle name="40% — акцент6 3 2_1 2 4" xfId="2428"/>
    <cellStyle name="40% - Акцент6 3 2_1 2 5" xfId="3030"/>
    <cellStyle name="40% — акцент6 3 2_1 2 5" xfId="3031"/>
    <cellStyle name="40% - Акцент6 3 2_1 2 6" xfId="3633"/>
    <cellStyle name="40% — акцент6 3 2_1 2 6" xfId="3634"/>
    <cellStyle name="40% - Акцент6 3 2_1 2 7" xfId="4236"/>
    <cellStyle name="40% — акцент6 3 2_1 2 7" xfId="4237"/>
    <cellStyle name="40% - Акцент6 3 2_1 2 8" xfId="4839"/>
    <cellStyle name="40% — акцент6 3 2_1 2 8" xfId="4840"/>
    <cellStyle name="40% - Акцент6 3 2_1 2 9" xfId="5443"/>
    <cellStyle name="40% — акцент6 3 2_1 2 9" xfId="5444"/>
    <cellStyle name="40% - Акцент6 3 2_1 3" xfId="929"/>
    <cellStyle name="40% — акцент6 3 2_1 3" xfId="930"/>
    <cellStyle name="40% - Акцент6 3 2_1 4" xfId="1822"/>
    <cellStyle name="40% — акцент6 3 2_1 4" xfId="1823"/>
    <cellStyle name="40% - Акцент6 3 2_1 5" xfId="2425"/>
    <cellStyle name="40% — акцент6 3 2_1 5" xfId="2426"/>
    <cellStyle name="40% - Акцент6 3 2_1 6" xfId="3028"/>
    <cellStyle name="40% — акцент6 3 2_1 6" xfId="3029"/>
    <cellStyle name="40% - Акцент6 3 2_1 7" xfId="3631"/>
    <cellStyle name="40% — акцент6 3 2_1 7" xfId="3632"/>
    <cellStyle name="40% - Акцент6 3 2_1 8" xfId="4234"/>
    <cellStyle name="40% — акцент6 3 2_1 8" xfId="4235"/>
    <cellStyle name="40% - Акцент6 3 2_1 9" xfId="4837"/>
    <cellStyle name="40% — акцент6 3 2_1 9" xfId="4838"/>
    <cellStyle name="40% - Акцент6 3 3" xfId="925"/>
    <cellStyle name="40% — акцент6 3 3" xfId="926"/>
    <cellStyle name="40% - Акцент6 3 4" xfId="1818"/>
    <cellStyle name="40% — акцент6 3 4" xfId="1819"/>
    <cellStyle name="40% - Акцент6 3 5" xfId="2421"/>
    <cellStyle name="40% — акцент6 3 5" xfId="2422"/>
    <cellStyle name="40% - Акцент6 3 6" xfId="3024"/>
    <cellStyle name="40% — акцент6 3 6" xfId="3025"/>
    <cellStyle name="40% - Акцент6 3 7" xfId="3627"/>
    <cellStyle name="40% — акцент6 3 7" xfId="3628"/>
    <cellStyle name="40% - Акцент6 3 8" xfId="4230"/>
    <cellStyle name="40% — акцент6 3 8" xfId="4231"/>
    <cellStyle name="40% - Акцент6 3 9" xfId="4833"/>
    <cellStyle name="40% — акцент6 3 9" xfId="4834"/>
    <cellStyle name="40% - Акцент6 3_1" xfId="8660"/>
    <cellStyle name="40% — акцент6 3_1" xfId="8660"/>
    <cellStyle name="40% - Акцент6 3_1 10" xfId="5445"/>
    <cellStyle name="40% — акцент6 3_1 10" xfId="5446"/>
    <cellStyle name="40% - Акцент6 3_1 11" xfId="6049"/>
    <cellStyle name="40% — акцент6 3_1 11" xfId="6050"/>
    <cellStyle name="40% - Акцент6 3_1 12" xfId="6652"/>
    <cellStyle name="40% — акцент6 3_1 12" xfId="6653"/>
    <cellStyle name="40% - Акцент6 3_1 13" xfId="7256"/>
    <cellStyle name="40% — акцент6 3_1 13" xfId="7257"/>
    <cellStyle name="40% - Акцент6 3_1 14" xfId="7859"/>
    <cellStyle name="40% — акцент6 3_1 14" xfId="7860"/>
    <cellStyle name="40% - Акцент6 3_1 15" xfId="8436"/>
    <cellStyle name="40% — акцент6 3_1 15" xfId="8437"/>
    <cellStyle name="40% - Акцент6 3_1 2" xfId="8659"/>
    <cellStyle name="40% — акцент6 3_1 2" xfId="8659"/>
    <cellStyle name="40% - Акцент6 3_1 2 10" xfId="6051"/>
    <cellStyle name="40% — акцент6 3_1 2 10" xfId="6052"/>
    <cellStyle name="40% - Акцент6 3_1 2 11" xfId="6654"/>
    <cellStyle name="40% — акцент6 3_1 2 11" xfId="6655"/>
    <cellStyle name="40% - Акцент6 3_1 2 12" xfId="7258"/>
    <cellStyle name="40% — акцент6 3_1 2 12" xfId="7259"/>
    <cellStyle name="40% - Акцент6 3_1 2 13" xfId="7861"/>
    <cellStyle name="40% — акцент6 3_1 2 13" xfId="7862"/>
    <cellStyle name="40% - Акцент6 3_1 2 14" xfId="8438"/>
    <cellStyle name="40% — акцент6 3_1 2 14" xfId="8439"/>
    <cellStyle name="40% - Акцент6 3_1 2 2" xfId="935"/>
    <cellStyle name="40% — акцент6 3_1 2 2" xfId="936"/>
    <cellStyle name="40% - Акцент6 3_1 2 3" xfId="1828"/>
    <cellStyle name="40% — акцент6 3_1 2 3" xfId="1829"/>
    <cellStyle name="40% - Акцент6 3_1 2 4" xfId="2431"/>
    <cellStyle name="40% — акцент6 3_1 2 4" xfId="2432"/>
    <cellStyle name="40% - Акцент6 3_1 2 5" xfId="3034"/>
    <cellStyle name="40% — акцент6 3_1 2 5" xfId="3035"/>
    <cellStyle name="40% - Акцент6 3_1 2 6" xfId="3637"/>
    <cellStyle name="40% — акцент6 3_1 2 6" xfId="3638"/>
    <cellStyle name="40% - Акцент6 3_1 2 7" xfId="4240"/>
    <cellStyle name="40% — акцент6 3_1 2 7" xfId="4241"/>
    <cellStyle name="40% - Акцент6 3_1 2 8" xfId="4843"/>
    <cellStyle name="40% — акцент6 3_1 2 8" xfId="4844"/>
    <cellStyle name="40% - Акцент6 3_1 2 9" xfId="5447"/>
    <cellStyle name="40% — акцент6 3_1 2 9" xfId="5448"/>
    <cellStyle name="40% - Акцент6 3_1 3" xfId="933"/>
    <cellStyle name="40% — акцент6 3_1 3" xfId="934"/>
    <cellStyle name="40% - Акцент6 3_1 4" xfId="1826"/>
    <cellStyle name="40% — акцент6 3_1 4" xfId="1827"/>
    <cellStyle name="40% - Акцент6 3_1 5" xfId="2429"/>
    <cellStyle name="40% — акцент6 3_1 5" xfId="2430"/>
    <cellStyle name="40% - Акцент6 3_1 6" xfId="3032"/>
    <cellStyle name="40% — акцент6 3_1 6" xfId="3033"/>
    <cellStyle name="40% - Акцент6 3_1 7" xfId="3635"/>
    <cellStyle name="40% — акцент6 3_1 7" xfId="3636"/>
    <cellStyle name="40% - Акцент6 3_1 8" xfId="4238"/>
    <cellStyle name="40% — акцент6 3_1 8" xfId="4239"/>
    <cellStyle name="40% - Акцент6 3_1 9" xfId="4841"/>
    <cellStyle name="40% — акцент6 3_1 9" xfId="4842"/>
    <cellStyle name="40% - Акцент6 4" xfId="173"/>
    <cellStyle name="40% — акцент6 4" xfId="174"/>
    <cellStyle name="40% - Акцент6 4 10" xfId="5449"/>
    <cellStyle name="40% — акцент6 4 10" xfId="6054"/>
    <cellStyle name="40% - Акцент6 4 11" xfId="6053"/>
    <cellStyle name="40% — акцент6 4 11" xfId="6657"/>
    <cellStyle name="40% - Акцент6 4 12" xfId="6656"/>
    <cellStyle name="40% — акцент6 4 12" xfId="7261"/>
    <cellStyle name="40% - Акцент6 4 13" xfId="7260"/>
    <cellStyle name="40% — акцент6 4 13" xfId="7864"/>
    <cellStyle name="40% - Акцент6 4 14" xfId="7863"/>
    <cellStyle name="40% — акцент6 4 14" xfId="8441"/>
    <cellStyle name="40% - Акцент6 4 15" xfId="8440"/>
    <cellStyle name="40% - Акцент6 4 2" xfId="175"/>
    <cellStyle name="40% — акцент6 4 2" xfId="938"/>
    <cellStyle name="40% - Акцент6 4 2 10" xfId="6055"/>
    <cellStyle name="40% - Акцент6 4 2 11" xfId="6658"/>
    <cellStyle name="40% - Акцент6 4 2 12" xfId="7262"/>
    <cellStyle name="40% - Акцент6 4 2 13" xfId="7865"/>
    <cellStyle name="40% - Акцент6 4 2 14" xfId="8442"/>
    <cellStyle name="40% - Акцент6 4 2 2" xfId="939"/>
    <cellStyle name="40% - Акцент6 4 2 3" xfId="1832"/>
    <cellStyle name="40% - Акцент6 4 2 4" xfId="2435"/>
    <cellStyle name="40% - Акцент6 4 2 5" xfId="3038"/>
    <cellStyle name="40% - Акцент6 4 2 6" xfId="3641"/>
    <cellStyle name="40% - Акцент6 4 2 7" xfId="4244"/>
    <cellStyle name="40% - Акцент6 4 2 8" xfId="4847"/>
    <cellStyle name="40% - Акцент6 4 2 9" xfId="5451"/>
    <cellStyle name="40% - Акцент6 4 3" xfId="937"/>
    <cellStyle name="40% — акцент6 4 3" xfId="1831"/>
    <cellStyle name="40% - Акцент6 4 4" xfId="1830"/>
    <cellStyle name="40% — акцент6 4 4" xfId="2434"/>
    <cellStyle name="40% - Акцент6 4 5" xfId="2433"/>
    <cellStyle name="40% — акцент6 4 5" xfId="3037"/>
    <cellStyle name="40% - Акцент6 4 6" xfId="3036"/>
    <cellStyle name="40% — акцент6 4 6" xfId="3640"/>
    <cellStyle name="40% - Акцент6 4 7" xfId="3639"/>
    <cellStyle name="40% — акцент6 4 7" xfId="4243"/>
    <cellStyle name="40% - Акцент6 4 8" xfId="4242"/>
    <cellStyle name="40% — акцент6 4 8" xfId="4846"/>
    <cellStyle name="40% - Акцент6 4 9" xfId="4845"/>
    <cellStyle name="40% — акцент6 4 9" xfId="5450"/>
    <cellStyle name="40% - Акцент6 4_1" xfId="8660"/>
    <cellStyle name="40% — акцент6 4_1" xfId="8670"/>
    <cellStyle name="40% - Акцент6 4_1 10" xfId="5452"/>
    <cellStyle name="40% — акцент6 4_1 10" xfId="5453"/>
    <cellStyle name="40% - Акцент6 4_1 11" xfId="6056"/>
    <cellStyle name="40% — акцент6 4_1 11" xfId="6057"/>
    <cellStyle name="40% - Акцент6 4_1 12" xfId="6659"/>
    <cellStyle name="40% — акцент6 4_1 12" xfId="6660"/>
    <cellStyle name="40% - Акцент6 4_1 13" xfId="7263"/>
    <cellStyle name="40% — акцент6 4_1 13" xfId="7264"/>
    <cellStyle name="40% - Акцент6 4_1 14" xfId="7866"/>
    <cellStyle name="40% — акцент6 4_1 14" xfId="7867"/>
    <cellStyle name="40% - Акцент6 4_1 15" xfId="8443"/>
    <cellStyle name="40% — акцент6 4_1 15" xfId="8444"/>
    <cellStyle name="40% - Акцент6 4_1 2" xfId="8659"/>
    <cellStyle name="40% — акцент6 4_1 2" xfId="8671"/>
    <cellStyle name="40% - Акцент6 4_1 2 10" xfId="6058"/>
    <cellStyle name="40% — акцент6 4_1 2 10" xfId="6059"/>
    <cellStyle name="40% - Акцент6 4_1 2 11" xfId="6661"/>
    <cellStyle name="40% — акцент6 4_1 2 11" xfId="6662"/>
    <cellStyle name="40% - Акцент6 4_1 2 12" xfId="7265"/>
    <cellStyle name="40% — акцент6 4_1 2 12" xfId="7266"/>
    <cellStyle name="40% - Акцент6 4_1 2 13" xfId="7868"/>
    <cellStyle name="40% — акцент6 4_1 2 13" xfId="7869"/>
    <cellStyle name="40% - Акцент6 4_1 2 14" xfId="8445"/>
    <cellStyle name="40% — акцент6 4_1 2 14" xfId="8446"/>
    <cellStyle name="40% - Акцент6 4_1 2 2" xfId="942"/>
    <cellStyle name="40% — акцент6 4_1 2 2" xfId="943"/>
    <cellStyle name="40% - Акцент6 4_1 2 3" xfId="1835"/>
    <cellStyle name="40% — акцент6 4_1 2 3" xfId="1836"/>
    <cellStyle name="40% - Акцент6 4_1 2 4" xfId="2438"/>
    <cellStyle name="40% — акцент6 4_1 2 4" xfId="2439"/>
    <cellStyle name="40% - Акцент6 4_1 2 5" xfId="3041"/>
    <cellStyle name="40% — акцент6 4_1 2 5" xfId="3042"/>
    <cellStyle name="40% - Акцент6 4_1 2 6" xfId="3644"/>
    <cellStyle name="40% — акцент6 4_1 2 6" xfId="3645"/>
    <cellStyle name="40% - Акцент6 4_1 2 7" xfId="4247"/>
    <cellStyle name="40% — акцент6 4_1 2 7" xfId="4248"/>
    <cellStyle name="40% - Акцент6 4_1 2 8" xfId="4850"/>
    <cellStyle name="40% — акцент6 4_1 2 8" xfId="4851"/>
    <cellStyle name="40% - Акцент6 4_1 2 9" xfId="5454"/>
    <cellStyle name="40% — акцент6 4_1 2 9" xfId="5455"/>
    <cellStyle name="40% - Акцент6 4_1 3" xfId="940"/>
    <cellStyle name="40% — акцент6 4_1 3" xfId="941"/>
    <cellStyle name="40% - Акцент6 4_1 4" xfId="1833"/>
    <cellStyle name="40% — акцент6 4_1 4" xfId="1834"/>
    <cellStyle name="40% - Акцент6 4_1 5" xfId="2436"/>
    <cellStyle name="40% — акцент6 4_1 5" xfId="2437"/>
    <cellStyle name="40% - Акцент6 4_1 6" xfId="3039"/>
    <cellStyle name="40% — акцент6 4_1 6" xfId="3040"/>
    <cellStyle name="40% - Акцент6 4_1 7" xfId="3642"/>
    <cellStyle name="40% — акцент6 4_1 7" xfId="3643"/>
    <cellStyle name="40% - Акцент6 4_1 8" xfId="4245"/>
    <cellStyle name="40% — акцент6 4_1 8" xfId="4246"/>
    <cellStyle name="40% - Акцент6 4_1 9" xfId="4848"/>
    <cellStyle name="40% — акцент6 4_1 9" xfId="4849"/>
    <cellStyle name="40% - Акцент6 5" xfId="176"/>
    <cellStyle name="40% — акцент6 5" xfId="521"/>
    <cellStyle name="40% - Акцент6 5 10" xfId="6060"/>
    <cellStyle name="40% — акцент6 5 10" xfId="6061"/>
    <cellStyle name="40% - Акцент6 5 11" xfId="6663"/>
    <cellStyle name="40% — акцент6 5 11" xfId="6664"/>
    <cellStyle name="40% - Акцент6 5 12" xfId="7267"/>
    <cellStyle name="40% — акцент6 5 12" xfId="7268"/>
    <cellStyle name="40% - Акцент6 5 13" xfId="7870"/>
    <cellStyle name="40% — акцент6 5 13" xfId="7871"/>
    <cellStyle name="40% - Акцент6 5 14" xfId="8447"/>
    <cellStyle name="40% — акцент6 5 14" xfId="8448"/>
    <cellStyle name="40% - Акцент6 5 2" xfId="944"/>
    <cellStyle name="40% — акцент6 5 2" xfId="945"/>
    <cellStyle name="40% - Акцент6 5 3" xfId="1837"/>
    <cellStyle name="40% — акцент6 5 3" xfId="1838"/>
    <cellStyle name="40% - Акцент6 5 4" xfId="2440"/>
    <cellStyle name="40% — акцент6 5 4" xfId="2441"/>
    <cellStyle name="40% - Акцент6 5 5" xfId="3043"/>
    <cellStyle name="40% — акцент6 5 5" xfId="3044"/>
    <cellStyle name="40% - Акцент6 5 6" xfId="3646"/>
    <cellStyle name="40% — акцент6 5 6" xfId="3647"/>
    <cellStyle name="40% - Акцент6 5 7" xfId="4249"/>
    <cellStyle name="40% — акцент6 5 7" xfId="4250"/>
    <cellStyle name="40% - Акцент6 5 8" xfId="4852"/>
    <cellStyle name="40% — акцент6 5 8" xfId="4853"/>
    <cellStyle name="40% - Акцент6 5 9" xfId="5456"/>
    <cellStyle name="40% — акцент6 5 9" xfId="5457"/>
    <cellStyle name="40% - Акцент6 6" xfId="911"/>
    <cellStyle name="40% — акцент6 6" xfId="912"/>
    <cellStyle name="40% - Акцент6 7" xfId="1804"/>
    <cellStyle name="40% — акцент6 7" xfId="1805"/>
    <cellStyle name="40% - Акцент6 8" xfId="2407"/>
    <cellStyle name="40% — акцент6 8" xfId="2408"/>
    <cellStyle name="40% - Акцент6 9" xfId="3010"/>
    <cellStyle name="40% — акцент6 9" xfId="3011"/>
    <cellStyle name="40% - Акцент6_1" xfId="8660"/>
    <cellStyle name="60% - Акцент1" xfId="177"/>
    <cellStyle name="60% — акцент1" xfId="178"/>
    <cellStyle name="60% - Акцент1 10" xfId="4252"/>
    <cellStyle name="60% — акцент1 10" xfId="4253"/>
    <cellStyle name="60% - Акцент1 11" xfId="4855"/>
    <cellStyle name="60% — акцент1 11" xfId="4856"/>
    <cellStyle name="60% - Акцент1 12" xfId="5459"/>
    <cellStyle name="60% — акцент1 12" xfId="5460"/>
    <cellStyle name="60% - Акцент1 13" xfId="6063"/>
    <cellStyle name="60% — акцент1 13" xfId="6064"/>
    <cellStyle name="60% - Акцент1 14" xfId="6666"/>
    <cellStyle name="60% — акцент1 14" xfId="6667"/>
    <cellStyle name="60% - Акцент1 15" xfId="7270"/>
    <cellStyle name="60% — акцент1 15" xfId="7271"/>
    <cellStyle name="60% - Акцент1 16" xfId="7873"/>
    <cellStyle name="60% — акцент1 16" xfId="7874"/>
    <cellStyle name="60% - Акцент1 17" xfId="8449"/>
    <cellStyle name="60% — акцент1 17" xfId="8450"/>
    <cellStyle name="60% - Акцент1 18" xfId="8708"/>
    <cellStyle name="60% - Акцент1 2" xfId="179"/>
    <cellStyle name="60% — акцент1 2" xfId="180"/>
    <cellStyle name="60% - Акцент1 2 10" xfId="5461"/>
    <cellStyle name="60% — акцент1 2 10" xfId="5462"/>
    <cellStyle name="60% - Акцент1 2 11" xfId="6065"/>
    <cellStyle name="60% — акцент1 2 11" xfId="6066"/>
    <cellStyle name="60% - Акцент1 2 12" xfId="6668"/>
    <cellStyle name="60% — акцент1 2 12" xfId="6669"/>
    <cellStyle name="60% - Акцент1 2 13" xfId="7272"/>
    <cellStyle name="60% — акцент1 2 13" xfId="7273"/>
    <cellStyle name="60% - Акцент1 2 14" xfId="7875"/>
    <cellStyle name="60% — акцент1 2 14" xfId="7876"/>
    <cellStyle name="60% - Акцент1 2 15" xfId="8451"/>
    <cellStyle name="60% — акцент1 2 15" xfId="8452"/>
    <cellStyle name="60% - Акцент1 2 2" xfId="181"/>
    <cellStyle name="60% — акцент1 2 2" xfId="182"/>
    <cellStyle name="60% - Акцент1 2 2 10" xfId="6067"/>
    <cellStyle name="60% — акцент1 2 2 10" xfId="6068"/>
    <cellStyle name="60% - Акцент1 2 2 11" xfId="6670"/>
    <cellStyle name="60% — акцент1 2 2 11" xfId="6671"/>
    <cellStyle name="60% - Акцент1 2 2 12" xfId="7274"/>
    <cellStyle name="60% — акцент1 2 2 12" xfId="7275"/>
    <cellStyle name="60% - Акцент1 2 2 13" xfId="7877"/>
    <cellStyle name="60% — акцент1 2 2 13" xfId="7878"/>
    <cellStyle name="60% - Акцент1 2 2 14" xfId="8453"/>
    <cellStyle name="60% — акцент1 2 2 14" xfId="8454"/>
    <cellStyle name="60% - Акцент1 2 2 2" xfId="950"/>
    <cellStyle name="60% — акцент1 2 2 2" xfId="951"/>
    <cellStyle name="60% - Акцент1 2 2 3" xfId="1844"/>
    <cellStyle name="60% — акцент1 2 2 3" xfId="1845"/>
    <cellStyle name="60% - Акцент1 2 2 4" xfId="2447"/>
    <cellStyle name="60% — акцент1 2 2 4" xfId="2448"/>
    <cellStyle name="60% - Акцент1 2 2 5" xfId="3050"/>
    <cellStyle name="60% — акцент1 2 2 5" xfId="3051"/>
    <cellStyle name="60% - Акцент1 2 2 6" xfId="3653"/>
    <cellStyle name="60% — акцент1 2 2 6" xfId="3654"/>
    <cellStyle name="60% - Акцент1 2 2 7" xfId="4256"/>
    <cellStyle name="60% — акцент1 2 2 7" xfId="4257"/>
    <cellStyle name="60% - Акцент1 2 2 8" xfId="4859"/>
    <cellStyle name="60% — акцент1 2 2 8" xfId="4860"/>
    <cellStyle name="60% - Акцент1 2 2 9" xfId="5463"/>
    <cellStyle name="60% — акцент1 2 2 9" xfId="5464"/>
    <cellStyle name="60% - Акцент1 2 2_1" xfId="8670"/>
    <cellStyle name="60% — акцент1 2 2_1" xfId="8670"/>
    <cellStyle name="60% - Акцент1 2 2_1 10" xfId="5465"/>
    <cellStyle name="60% — акцент1 2 2_1 10" xfId="5466"/>
    <cellStyle name="60% - Акцент1 2 2_1 11" xfId="6069"/>
    <cellStyle name="60% — акцент1 2 2_1 11" xfId="6070"/>
    <cellStyle name="60% - Акцент1 2 2_1 12" xfId="6672"/>
    <cellStyle name="60% — акцент1 2 2_1 12" xfId="6673"/>
    <cellStyle name="60% - Акцент1 2 2_1 13" xfId="7276"/>
    <cellStyle name="60% — акцент1 2 2_1 13" xfId="7277"/>
    <cellStyle name="60% - Акцент1 2 2_1 14" xfId="7879"/>
    <cellStyle name="60% — акцент1 2 2_1 14" xfId="7880"/>
    <cellStyle name="60% - Акцент1 2 2_1 15" xfId="8455"/>
    <cellStyle name="60% — акцент1 2 2_1 15" xfId="8456"/>
    <cellStyle name="60% - Акцент1 2 2_1 2" xfId="8671"/>
    <cellStyle name="60% — акцент1 2 2_1 2" xfId="8671"/>
    <cellStyle name="60% - Акцент1 2 2_1 2 10" xfId="6071"/>
    <cellStyle name="60% — акцент1 2 2_1 2 10" xfId="6072"/>
    <cellStyle name="60% - Акцент1 2 2_1 2 11" xfId="6674"/>
    <cellStyle name="60% — акцент1 2 2_1 2 11" xfId="6675"/>
    <cellStyle name="60% - Акцент1 2 2_1 2 12" xfId="7278"/>
    <cellStyle name="60% — акцент1 2 2_1 2 12" xfId="7279"/>
    <cellStyle name="60% - Акцент1 2 2_1 2 13" xfId="7881"/>
    <cellStyle name="60% — акцент1 2 2_1 2 13" xfId="7882"/>
    <cellStyle name="60% - Акцент1 2 2_1 2 14" xfId="8457"/>
    <cellStyle name="60% — акцент1 2 2_1 2 14" xfId="8458"/>
    <cellStyle name="60% - Акцент1 2 2_1 2 2" xfId="954"/>
    <cellStyle name="60% — акцент1 2 2_1 2 2" xfId="955"/>
    <cellStyle name="60% - Акцент1 2 2_1 2 3" xfId="1848"/>
    <cellStyle name="60% — акцент1 2 2_1 2 3" xfId="1849"/>
    <cellStyle name="60% - Акцент1 2 2_1 2 4" xfId="2451"/>
    <cellStyle name="60% — акцент1 2 2_1 2 4" xfId="2452"/>
    <cellStyle name="60% - Акцент1 2 2_1 2 5" xfId="3054"/>
    <cellStyle name="60% — акцент1 2 2_1 2 5" xfId="3055"/>
    <cellStyle name="60% - Акцент1 2 2_1 2 6" xfId="3657"/>
    <cellStyle name="60% — акцент1 2 2_1 2 6" xfId="3658"/>
    <cellStyle name="60% - Акцент1 2 2_1 2 7" xfId="4260"/>
    <cellStyle name="60% — акцент1 2 2_1 2 7" xfId="4261"/>
    <cellStyle name="60% - Акцент1 2 2_1 2 8" xfId="4863"/>
    <cellStyle name="60% — акцент1 2 2_1 2 8" xfId="4864"/>
    <cellStyle name="60% - Акцент1 2 2_1 2 9" xfId="5467"/>
    <cellStyle name="60% — акцент1 2 2_1 2 9" xfId="5468"/>
    <cellStyle name="60% - Акцент1 2 2_1 3" xfId="952"/>
    <cellStyle name="60% — акцент1 2 2_1 3" xfId="953"/>
    <cellStyle name="60% - Акцент1 2 2_1 4" xfId="1846"/>
    <cellStyle name="60% — акцент1 2 2_1 4" xfId="1847"/>
    <cellStyle name="60% - Акцент1 2 2_1 5" xfId="2449"/>
    <cellStyle name="60% — акцент1 2 2_1 5" xfId="2450"/>
    <cellStyle name="60% - Акцент1 2 2_1 6" xfId="3052"/>
    <cellStyle name="60% — акцент1 2 2_1 6" xfId="3053"/>
    <cellStyle name="60% - Акцент1 2 2_1 7" xfId="3655"/>
    <cellStyle name="60% — акцент1 2 2_1 7" xfId="3656"/>
    <cellStyle name="60% - Акцент1 2 2_1 8" xfId="4258"/>
    <cellStyle name="60% — акцент1 2 2_1 8" xfId="4259"/>
    <cellStyle name="60% - Акцент1 2 2_1 9" xfId="4861"/>
    <cellStyle name="60% — акцент1 2 2_1 9" xfId="4862"/>
    <cellStyle name="60% - Акцент1 2 3" xfId="948"/>
    <cellStyle name="60% — акцент1 2 3" xfId="949"/>
    <cellStyle name="60% - Акцент1 2 4" xfId="1842"/>
    <cellStyle name="60% — акцент1 2 4" xfId="1843"/>
    <cellStyle name="60% - Акцент1 2 5" xfId="2445"/>
    <cellStyle name="60% — акцент1 2 5" xfId="2446"/>
    <cellStyle name="60% - Акцент1 2 6" xfId="3048"/>
    <cellStyle name="60% — акцент1 2 6" xfId="3049"/>
    <cellStyle name="60% - Акцент1 2 7" xfId="3651"/>
    <cellStyle name="60% — акцент1 2 7" xfId="3652"/>
    <cellStyle name="60% - Акцент1 2 8" xfId="4254"/>
    <cellStyle name="60% — акцент1 2 8" xfId="4255"/>
    <cellStyle name="60% - Акцент1 2 9" xfId="4857"/>
    <cellStyle name="60% — акцент1 2 9" xfId="4858"/>
    <cellStyle name="60% - Акцент1 2_1" xfId="8662"/>
    <cellStyle name="60% — акцент1 2_1" xfId="8662"/>
    <cellStyle name="60% - Акцент1 2_1 10" xfId="5469"/>
    <cellStyle name="60% — акцент1 2_1 10" xfId="5470"/>
    <cellStyle name="60% - Акцент1 2_1 11" xfId="6073"/>
    <cellStyle name="60% — акцент1 2_1 11" xfId="6074"/>
    <cellStyle name="60% - Акцент1 2_1 12" xfId="6676"/>
    <cellStyle name="60% — акцент1 2_1 12" xfId="6677"/>
    <cellStyle name="60% - Акцент1 2_1 13" xfId="7280"/>
    <cellStyle name="60% — акцент1 2_1 13" xfId="7281"/>
    <cellStyle name="60% - Акцент1 2_1 14" xfId="7883"/>
    <cellStyle name="60% — акцент1 2_1 14" xfId="7884"/>
    <cellStyle name="60% - Акцент1 2_1 15" xfId="8459"/>
    <cellStyle name="60% — акцент1 2_1 15" xfId="8460"/>
    <cellStyle name="60% - Акцент1 2_1 2" xfId="8661"/>
    <cellStyle name="60% — акцент1 2_1 2" xfId="8661"/>
    <cellStyle name="60% - Акцент1 2_1 2 10" xfId="6075"/>
    <cellStyle name="60% — акцент1 2_1 2 10" xfId="6076"/>
    <cellStyle name="60% - Акцент1 2_1 2 11" xfId="6678"/>
    <cellStyle name="60% — акцент1 2_1 2 11" xfId="6679"/>
    <cellStyle name="60% - Акцент1 2_1 2 12" xfId="7282"/>
    <cellStyle name="60% — акцент1 2_1 2 12" xfId="7283"/>
    <cellStyle name="60% - Акцент1 2_1 2 13" xfId="7885"/>
    <cellStyle name="60% — акцент1 2_1 2 13" xfId="7886"/>
    <cellStyle name="60% - Акцент1 2_1 2 14" xfId="8461"/>
    <cellStyle name="60% — акцент1 2_1 2 14" xfId="8462"/>
    <cellStyle name="60% - Акцент1 2_1 2 2" xfId="958"/>
    <cellStyle name="60% — акцент1 2_1 2 2" xfId="959"/>
    <cellStyle name="60% - Акцент1 2_1 2 3" xfId="1852"/>
    <cellStyle name="60% — акцент1 2_1 2 3" xfId="1853"/>
    <cellStyle name="60% - Акцент1 2_1 2 4" xfId="2455"/>
    <cellStyle name="60% — акцент1 2_1 2 4" xfId="2456"/>
    <cellStyle name="60% - Акцент1 2_1 2 5" xfId="3058"/>
    <cellStyle name="60% — акцент1 2_1 2 5" xfId="3059"/>
    <cellStyle name="60% - Акцент1 2_1 2 6" xfId="3661"/>
    <cellStyle name="60% — акцент1 2_1 2 6" xfId="3662"/>
    <cellStyle name="60% - Акцент1 2_1 2 7" xfId="4264"/>
    <cellStyle name="60% — акцент1 2_1 2 7" xfId="4265"/>
    <cellStyle name="60% - Акцент1 2_1 2 8" xfId="4867"/>
    <cellStyle name="60% — акцент1 2_1 2 8" xfId="4868"/>
    <cellStyle name="60% - Акцент1 2_1 2 9" xfId="5471"/>
    <cellStyle name="60% — акцент1 2_1 2 9" xfId="5472"/>
    <cellStyle name="60% - Акцент1 2_1 3" xfId="956"/>
    <cellStyle name="60% — акцент1 2_1 3" xfId="957"/>
    <cellStyle name="60% - Акцент1 2_1 4" xfId="1850"/>
    <cellStyle name="60% — акцент1 2_1 4" xfId="1851"/>
    <cellStyle name="60% - Акцент1 2_1 5" xfId="2453"/>
    <cellStyle name="60% — акцент1 2_1 5" xfId="2454"/>
    <cellStyle name="60% - Акцент1 2_1 6" xfId="3056"/>
    <cellStyle name="60% — акцент1 2_1 6" xfId="3057"/>
    <cellStyle name="60% - Акцент1 2_1 7" xfId="3659"/>
    <cellStyle name="60% — акцент1 2_1 7" xfId="3660"/>
    <cellStyle name="60% - Акцент1 2_1 8" xfId="4262"/>
    <cellStyle name="60% — акцент1 2_1 8" xfId="4263"/>
    <cellStyle name="60% - Акцент1 2_1 9" xfId="4865"/>
    <cellStyle name="60% — акцент1 2_1 9" xfId="4866"/>
    <cellStyle name="60% - Акцент1 3" xfId="183"/>
    <cellStyle name="60% — акцент1 3" xfId="184"/>
    <cellStyle name="60% - Акцент1 3 10" xfId="5473"/>
    <cellStyle name="60% — акцент1 3 10" xfId="5474"/>
    <cellStyle name="60% - Акцент1 3 11" xfId="6077"/>
    <cellStyle name="60% — акцент1 3 11" xfId="6078"/>
    <cellStyle name="60% - Акцент1 3 12" xfId="6680"/>
    <cellStyle name="60% — акцент1 3 12" xfId="6681"/>
    <cellStyle name="60% - Акцент1 3 13" xfId="7284"/>
    <cellStyle name="60% — акцент1 3 13" xfId="7285"/>
    <cellStyle name="60% - Акцент1 3 14" xfId="7887"/>
    <cellStyle name="60% — акцент1 3 14" xfId="7888"/>
    <cellStyle name="60% - Акцент1 3 15" xfId="8463"/>
    <cellStyle name="60% — акцент1 3 15" xfId="8464"/>
    <cellStyle name="60% - Акцент1 3 2" xfId="185"/>
    <cellStyle name="60% — акцент1 3 2" xfId="186"/>
    <cellStyle name="60% - Акцент1 3 2 10" xfId="6079"/>
    <cellStyle name="60% — акцент1 3 2 10" xfId="6080"/>
    <cellStyle name="60% - Акцент1 3 2 11" xfId="6682"/>
    <cellStyle name="60% — акцент1 3 2 11" xfId="6683"/>
    <cellStyle name="60% - Акцент1 3 2 12" xfId="7286"/>
    <cellStyle name="60% — акцент1 3 2 12" xfId="7287"/>
    <cellStyle name="60% - Акцент1 3 2 13" xfId="7889"/>
    <cellStyle name="60% — акцент1 3 2 13" xfId="7890"/>
    <cellStyle name="60% - Акцент1 3 2 14" xfId="8465"/>
    <cellStyle name="60% — акцент1 3 2 14" xfId="8466"/>
    <cellStyle name="60% - Акцент1 3 2 2" xfId="962"/>
    <cellStyle name="60% — акцент1 3 2 2" xfId="963"/>
    <cellStyle name="60% - Акцент1 3 2 3" xfId="1856"/>
    <cellStyle name="60% — акцент1 3 2 3" xfId="1857"/>
    <cellStyle name="60% - Акцент1 3 2 4" xfId="2459"/>
    <cellStyle name="60% — акцент1 3 2 4" xfId="2460"/>
    <cellStyle name="60% - Акцент1 3 2 5" xfId="3062"/>
    <cellStyle name="60% — акцент1 3 2 5" xfId="3063"/>
    <cellStyle name="60% - Акцент1 3 2 6" xfId="3665"/>
    <cellStyle name="60% — акцент1 3 2 6" xfId="3666"/>
    <cellStyle name="60% - Акцент1 3 2 7" xfId="4268"/>
    <cellStyle name="60% — акцент1 3 2 7" xfId="4269"/>
    <cellStyle name="60% - Акцент1 3 2 8" xfId="4871"/>
    <cellStyle name="60% — акцент1 3 2 8" xfId="4872"/>
    <cellStyle name="60% - Акцент1 3 2 9" xfId="5475"/>
    <cellStyle name="60% — акцент1 3 2 9" xfId="5476"/>
    <cellStyle name="60% - Акцент1 3 2_1" xfId="8670"/>
    <cellStyle name="60% — акцент1 3 2_1" xfId="8670"/>
    <cellStyle name="60% - Акцент1 3 2_1 10" xfId="5477"/>
    <cellStyle name="60% — акцент1 3 2_1 10" xfId="5478"/>
    <cellStyle name="60% - Акцент1 3 2_1 11" xfId="6081"/>
    <cellStyle name="60% — акцент1 3 2_1 11" xfId="6082"/>
    <cellStyle name="60% - Акцент1 3 2_1 12" xfId="6684"/>
    <cellStyle name="60% — акцент1 3 2_1 12" xfId="6685"/>
    <cellStyle name="60% - Акцент1 3 2_1 13" xfId="7288"/>
    <cellStyle name="60% — акцент1 3 2_1 13" xfId="7289"/>
    <cellStyle name="60% - Акцент1 3 2_1 14" xfId="7891"/>
    <cellStyle name="60% — акцент1 3 2_1 14" xfId="7892"/>
    <cellStyle name="60% - Акцент1 3 2_1 15" xfId="8467"/>
    <cellStyle name="60% — акцент1 3 2_1 15" xfId="8468"/>
    <cellStyle name="60% - Акцент1 3 2_1 2" xfId="8671"/>
    <cellStyle name="60% — акцент1 3 2_1 2" xfId="8671"/>
    <cellStyle name="60% - Акцент1 3 2_1 2 10" xfId="6083"/>
    <cellStyle name="60% — акцент1 3 2_1 2 10" xfId="6084"/>
    <cellStyle name="60% - Акцент1 3 2_1 2 11" xfId="6686"/>
    <cellStyle name="60% — акцент1 3 2_1 2 11" xfId="6687"/>
    <cellStyle name="60% - Акцент1 3 2_1 2 12" xfId="7290"/>
    <cellStyle name="60% — акцент1 3 2_1 2 12" xfId="7291"/>
    <cellStyle name="60% - Акцент1 3 2_1 2 13" xfId="7893"/>
    <cellStyle name="60% — акцент1 3 2_1 2 13" xfId="7894"/>
    <cellStyle name="60% - Акцент1 3 2_1 2 14" xfId="8469"/>
    <cellStyle name="60% — акцент1 3 2_1 2 14" xfId="8470"/>
    <cellStyle name="60% - Акцент1 3 2_1 2 2" xfId="966"/>
    <cellStyle name="60% — акцент1 3 2_1 2 2" xfId="967"/>
    <cellStyle name="60% - Акцент1 3 2_1 2 3" xfId="1860"/>
    <cellStyle name="60% — акцент1 3 2_1 2 3" xfId="1861"/>
    <cellStyle name="60% - Акцент1 3 2_1 2 4" xfId="2463"/>
    <cellStyle name="60% — акцент1 3 2_1 2 4" xfId="2464"/>
    <cellStyle name="60% - Акцент1 3 2_1 2 5" xfId="3066"/>
    <cellStyle name="60% — акцент1 3 2_1 2 5" xfId="3067"/>
    <cellStyle name="60% - Акцент1 3 2_1 2 6" xfId="3669"/>
    <cellStyle name="60% — акцент1 3 2_1 2 6" xfId="3670"/>
    <cellStyle name="60% - Акцент1 3 2_1 2 7" xfId="4272"/>
    <cellStyle name="60% — акцент1 3 2_1 2 7" xfId="4273"/>
    <cellStyle name="60% - Акцент1 3 2_1 2 8" xfId="4875"/>
    <cellStyle name="60% — акцент1 3 2_1 2 8" xfId="4876"/>
    <cellStyle name="60% - Акцент1 3 2_1 2 9" xfId="5479"/>
    <cellStyle name="60% — акцент1 3 2_1 2 9" xfId="5480"/>
    <cellStyle name="60% - Акцент1 3 2_1 3" xfId="964"/>
    <cellStyle name="60% — акцент1 3 2_1 3" xfId="965"/>
    <cellStyle name="60% - Акцент1 3 2_1 4" xfId="1858"/>
    <cellStyle name="60% — акцент1 3 2_1 4" xfId="1859"/>
    <cellStyle name="60% - Акцент1 3 2_1 5" xfId="2461"/>
    <cellStyle name="60% — акцент1 3 2_1 5" xfId="2462"/>
    <cellStyle name="60% - Акцент1 3 2_1 6" xfId="3064"/>
    <cellStyle name="60% — акцент1 3 2_1 6" xfId="3065"/>
    <cellStyle name="60% - Акцент1 3 2_1 7" xfId="3667"/>
    <cellStyle name="60% — акцент1 3 2_1 7" xfId="3668"/>
    <cellStyle name="60% - Акцент1 3 2_1 8" xfId="4270"/>
    <cellStyle name="60% — акцент1 3 2_1 8" xfId="4271"/>
    <cellStyle name="60% - Акцент1 3 2_1 9" xfId="4873"/>
    <cellStyle name="60% — акцент1 3 2_1 9" xfId="4874"/>
    <cellStyle name="60% - Акцент1 3 3" xfId="960"/>
    <cellStyle name="60% — акцент1 3 3" xfId="961"/>
    <cellStyle name="60% - Акцент1 3 4" xfId="1854"/>
    <cellStyle name="60% — акцент1 3 4" xfId="1855"/>
    <cellStyle name="60% - Акцент1 3 5" xfId="2457"/>
    <cellStyle name="60% — акцент1 3 5" xfId="2458"/>
    <cellStyle name="60% - Акцент1 3 6" xfId="3060"/>
    <cellStyle name="60% — акцент1 3 6" xfId="3061"/>
    <cellStyle name="60% - Акцент1 3 7" xfId="3663"/>
    <cellStyle name="60% — акцент1 3 7" xfId="3664"/>
    <cellStyle name="60% - Акцент1 3 8" xfId="4266"/>
    <cellStyle name="60% — акцент1 3 8" xfId="4267"/>
    <cellStyle name="60% - Акцент1 3 9" xfId="4869"/>
    <cellStyle name="60% — акцент1 3 9" xfId="4870"/>
    <cellStyle name="60% - Акцент1 3_1" xfId="8662"/>
    <cellStyle name="60% — акцент1 3_1" xfId="8662"/>
    <cellStyle name="60% - Акцент1 3_1 10" xfId="5481"/>
    <cellStyle name="60% — акцент1 3_1 10" xfId="5482"/>
    <cellStyle name="60% - Акцент1 3_1 11" xfId="6085"/>
    <cellStyle name="60% — акцент1 3_1 11" xfId="6086"/>
    <cellStyle name="60% - Акцент1 3_1 12" xfId="6688"/>
    <cellStyle name="60% — акцент1 3_1 12" xfId="6689"/>
    <cellStyle name="60% - Акцент1 3_1 13" xfId="7292"/>
    <cellStyle name="60% — акцент1 3_1 13" xfId="7293"/>
    <cellStyle name="60% - Акцент1 3_1 14" xfId="7895"/>
    <cellStyle name="60% — акцент1 3_1 14" xfId="7896"/>
    <cellStyle name="60% - Акцент1 3_1 15" xfId="8471"/>
    <cellStyle name="60% — акцент1 3_1 15" xfId="8472"/>
    <cellStyle name="60% - Акцент1 3_1 2" xfId="8661"/>
    <cellStyle name="60% — акцент1 3_1 2" xfId="8661"/>
    <cellStyle name="60% - Акцент1 3_1 2 10" xfId="6087"/>
    <cellStyle name="60% — акцент1 3_1 2 10" xfId="6088"/>
    <cellStyle name="60% - Акцент1 3_1 2 11" xfId="6690"/>
    <cellStyle name="60% — акцент1 3_1 2 11" xfId="6691"/>
    <cellStyle name="60% - Акцент1 3_1 2 12" xfId="7294"/>
    <cellStyle name="60% — акцент1 3_1 2 12" xfId="7295"/>
    <cellStyle name="60% - Акцент1 3_1 2 13" xfId="7897"/>
    <cellStyle name="60% — акцент1 3_1 2 13" xfId="7898"/>
    <cellStyle name="60% - Акцент1 3_1 2 14" xfId="8473"/>
    <cellStyle name="60% — акцент1 3_1 2 14" xfId="8474"/>
    <cellStyle name="60% - Акцент1 3_1 2 2" xfId="970"/>
    <cellStyle name="60% — акцент1 3_1 2 2" xfId="971"/>
    <cellStyle name="60% - Акцент1 3_1 2 3" xfId="1864"/>
    <cellStyle name="60% — акцент1 3_1 2 3" xfId="1865"/>
    <cellStyle name="60% - Акцент1 3_1 2 4" xfId="2467"/>
    <cellStyle name="60% — акцент1 3_1 2 4" xfId="2468"/>
    <cellStyle name="60% - Акцент1 3_1 2 5" xfId="3070"/>
    <cellStyle name="60% — акцент1 3_1 2 5" xfId="3071"/>
    <cellStyle name="60% - Акцент1 3_1 2 6" xfId="3673"/>
    <cellStyle name="60% — акцент1 3_1 2 6" xfId="3674"/>
    <cellStyle name="60% - Акцент1 3_1 2 7" xfId="4276"/>
    <cellStyle name="60% — акцент1 3_1 2 7" xfId="4277"/>
    <cellStyle name="60% - Акцент1 3_1 2 8" xfId="4879"/>
    <cellStyle name="60% — акцент1 3_1 2 8" xfId="4880"/>
    <cellStyle name="60% - Акцент1 3_1 2 9" xfId="5483"/>
    <cellStyle name="60% — акцент1 3_1 2 9" xfId="5484"/>
    <cellStyle name="60% - Акцент1 3_1 3" xfId="968"/>
    <cellStyle name="60% — акцент1 3_1 3" xfId="969"/>
    <cellStyle name="60% - Акцент1 3_1 4" xfId="1862"/>
    <cellStyle name="60% — акцент1 3_1 4" xfId="1863"/>
    <cellStyle name="60% - Акцент1 3_1 5" xfId="2465"/>
    <cellStyle name="60% — акцент1 3_1 5" xfId="2466"/>
    <cellStyle name="60% - Акцент1 3_1 6" xfId="3068"/>
    <cellStyle name="60% — акцент1 3_1 6" xfId="3069"/>
    <cellStyle name="60% - Акцент1 3_1 7" xfId="3671"/>
    <cellStyle name="60% — акцент1 3_1 7" xfId="3672"/>
    <cellStyle name="60% - Акцент1 3_1 8" xfId="4274"/>
    <cellStyle name="60% — акцент1 3_1 8" xfId="4275"/>
    <cellStyle name="60% - Акцент1 3_1 9" xfId="4877"/>
    <cellStyle name="60% — акцент1 3_1 9" xfId="4878"/>
    <cellStyle name="60% - Акцент1 4" xfId="187"/>
    <cellStyle name="60% — акцент1 4" xfId="188"/>
    <cellStyle name="60% - Акцент1 4 10" xfId="6089"/>
    <cellStyle name="60% — акцент1 4 10" xfId="6090"/>
    <cellStyle name="60% - Акцент1 4 11" xfId="6692"/>
    <cellStyle name="60% — акцент1 4 11" xfId="6693"/>
    <cellStyle name="60% - Акцент1 4 12" xfId="7296"/>
    <cellStyle name="60% — акцент1 4 12" xfId="7297"/>
    <cellStyle name="60% - Акцент1 4 13" xfId="7899"/>
    <cellStyle name="60% — акцент1 4 13" xfId="7900"/>
    <cellStyle name="60% - Акцент1 4 14" xfId="8475"/>
    <cellStyle name="60% — акцент1 4 14" xfId="8476"/>
    <cellStyle name="60% - Акцент1 4 2" xfId="972"/>
    <cellStyle name="60% — акцент1 4 2" xfId="973"/>
    <cellStyle name="60% - Акцент1 4 3" xfId="1866"/>
    <cellStyle name="60% — акцент1 4 3" xfId="1867"/>
    <cellStyle name="60% - Акцент1 4 4" xfId="2469"/>
    <cellStyle name="60% — акцент1 4 4" xfId="2470"/>
    <cellStyle name="60% - Акцент1 4 5" xfId="3072"/>
    <cellStyle name="60% — акцент1 4 5" xfId="3073"/>
    <cellStyle name="60% - Акцент1 4 6" xfId="3675"/>
    <cellStyle name="60% — акцент1 4 6" xfId="3676"/>
    <cellStyle name="60% - Акцент1 4 7" xfId="4278"/>
    <cellStyle name="60% — акцент1 4 7" xfId="4279"/>
    <cellStyle name="60% - Акцент1 4 8" xfId="4881"/>
    <cellStyle name="60% — акцент1 4 8" xfId="4882"/>
    <cellStyle name="60% - Акцент1 4 9" xfId="5485"/>
    <cellStyle name="60% — акцент1 4 9" xfId="5486"/>
    <cellStyle name="60% - Акцент1 4_1" xfId="8670"/>
    <cellStyle name="60% — акцент1 4_1" xfId="8670"/>
    <cellStyle name="60% - Акцент1 4_1 10" xfId="5487"/>
    <cellStyle name="60% — акцент1 4_1 10" xfId="5488"/>
    <cellStyle name="60% - Акцент1 4_1 11" xfId="6091"/>
    <cellStyle name="60% — акцент1 4_1 11" xfId="6092"/>
    <cellStyle name="60% - Акцент1 4_1 12" xfId="6694"/>
    <cellStyle name="60% — акцент1 4_1 12" xfId="6695"/>
    <cellStyle name="60% - Акцент1 4_1 13" xfId="7298"/>
    <cellStyle name="60% — акцент1 4_1 13" xfId="7299"/>
    <cellStyle name="60% - Акцент1 4_1 14" xfId="7901"/>
    <cellStyle name="60% — акцент1 4_1 14" xfId="7902"/>
    <cellStyle name="60% - Акцент1 4_1 15" xfId="8477"/>
    <cellStyle name="60% — акцент1 4_1 15" xfId="8478"/>
    <cellStyle name="60% - Акцент1 4_1 2" xfId="8671"/>
    <cellStyle name="60% — акцент1 4_1 2" xfId="8671"/>
    <cellStyle name="60% - Акцент1 4_1 2 10" xfId="6093"/>
    <cellStyle name="60% — акцент1 4_1 2 10" xfId="6094"/>
    <cellStyle name="60% - Акцент1 4_1 2 11" xfId="6696"/>
    <cellStyle name="60% — акцент1 4_1 2 11" xfId="6697"/>
    <cellStyle name="60% - Акцент1 4_1 2 12" xfId="7300"/>
    <cellStyle name="60% — акцент1 4_1 2 12" xfId="7301"/>
    <cellStyle name="60% - Акцент1 4_1 2 13" xfId="7903"/>
    <cellStyle name="60% — акцент1 4_1 2 13" xfId="7904"/>
    <cellStyle name="60% - Акцент1 4_1 2 14" xfId="8479"/>
    <cellStyle name="60% — акцент1 4_1 2 14" xfId="8480"/>
    <cellStyle name="60% - Акцент1 4_1 2 2" xfId="976"/>
    <cellStyle name="60% — акцент1 4_1 2 2" xfId="977"/>
    <cellStyle name="60% - Акцент1 4_1 2 3" xfId="1870"/>
    <cellStyle name="60% — акцент1 4_1 2 3" xfId="1871"/>
    <cellStyle name="60% - Акцент1 4_1 2 4" xfId="2473"/>
    <cellStyle name="60% — акцент1 4_1 2 4" xfId="2474"/>
    <cellStyle name="60% - Акцент1 4_1 2 5" xfId="3076"/>
    <cellStyle name="60% — акцент1 4_1 2 5" xfId="3077"/>
    <cellStyle name="60% - Акцент1 4_1 2 6" xfId="3679"/>
    <cellStyle name="60% — акцент1 4_1 2 6" xfId="3680"/>
    <cellStyle name="60% - Акцент1 4_1 2 7" xfId="4282"/>
    <cellStyle name="60% — акцент1 4_1 2 7" xfId="4283"/>
    <cellStyle name="60% - Акцент1 4_1 2 8" xfId="4885"/>
    <cellStyle name="60% — акцент1 4_1 2 8" xfId="4886"/>
    <cellStyle name="60% - Акцент1 4_1 2 9" xfId="5489"/>
    <cellStyle name="60% — акцент1 4_1 2 9" xfId="5490"/>
    <cellStyle name="60% - Акцент1 4_1 3" xfId="974"/>
    <cellStyle name="60% — акцент1 4_1 3" xfId="975"/>
    <cellStyle name="60% - Акцент1 4_1 4" xfId="1868"/>
    <cellStyle name="60% — акцент1 4_1 4" xfId="1869"/>
    <cellStyle name="60% - Акцент1 4_1 5" xfId="2471"/>
    <cellStyle name="60% — акцент1 4_1 5" xfId="2472"/>
    <cellStyle name="60% - Акцент1 4_1 6" xfId="3074"/>
    <cellStyle name="60% — акцент1 4_1 6" xfId="3075"/>
    <cellStyle name="60% - Акцент1 4_1 7" xfId="3677"/>
    <cellStyle name="60% — акцент1 4_1 7" xfId="3678"/>
    <cellStyle name="60% - Акцент1 4_1 8" xfId="4280"/>
    <cellStyle name="60% — акцент1 4_1 8" xfId="4281"/>
    <cellStyle name="60% - Акцент1 4_1 9" xfId="4883"/>
    <cellStyle name="60% — акцент1 4_1 9" xfId="4884"/>
    <cellStyle name="60% - Акцент1 5" xfId="946"/>
    <cellStyle name="60% — акцент1 5" xfId="947"/>
    <cellStyle name="60% - Акцент1 6" xfId="1840"/>
    <cellStyle name="60% — акцент1 6" xfId="1841"/>
    <cellStyle name="60% - Акцент1 7" xfId="2443"/>
    <cellStyle name="60% — акцент1 7" xfId="2444"/>
    <cellStyle name="60% - Акцент1 8" xfId="3046"/>
    <cellStyle name="60% — акцент1 8" xfId="3047"/>
    <cellStyle name="60% - Акцент1 9" xfId="3649"/>
    <cellStyle name="60% — акцент1 9" xfId="3650"/>
    <cellStyle name="60% - Акцент1_1" xfId="8662"/>
    <cellStyle name="60% - Акцент2" xfId="189"/>
    <cellStyle name="60% — акцент2" xfId="190"/>
    <cellStyle name="60% - Акцент2 10" xfId="4285"/>
    <cellStyle name="60% — акцент2 10" xfId="4286"/>
    <cellStyle name="60% - Акцент2 11" xfId="4888"/>
    <cellStyle name="60% — акцент2 11" xfId="4889"/>
    <cellStyle name="60% - Акцент2 12" xfId="5492"/>
    <cellStyle name="60% — акцент2 12" xfId="5493"/>
    <cellStyle name="60% - Акцент2 13" xfId="6096"/>
    <cellStyle name="60% — акцент2 13" xfId="6097"/>
    <cellStyle name="60% - Акцент2 14" xfId="6699"/>
    <cellStyle name="60% — акцент2 14" xfId="6700"/>
    <cellStyle name="60% - Акцент2 15" xfId="7303"/>
    <cellStyle name="60% — акцент2 15" xfId="7304"/>
    <cellStyle name="60% - Акцент2 16" xfId="7906"/>
    <cellStyle name="60% — акцент2 16" xfId="7907"/>
    <cellStyle name="60% - Акцент2 17" xfId="8481"/>
    <cellStyle name="60% — акцент2 17" xfId="8482"/>
    <cellStyle name="60% - Акцент2 18" xfId="8709"/>
    <cellStyle name="60% - Акцент2 2" xfId="191"/>
    <cellStyle name="60% — акцент2 2" xfId="192"/>
    <cellStyle name="60% - Акцент2 2 10" xfId="5494"/>
    <cellStyle name="60% — акцент2 2 10" xfId="5495"/>
    <cellStyle name="60% - Акцент2 2 11" xfId="6098"/>
    <cellStyle name="60% — акцент2 2 11" xfId="6099"/>
    <cellStyle name="60% - Акцент2 2 12" xfId="6701"/>
    <cellStyle name="60% — акцент2 2 12" xfId="6702"/>
    <cellStyle name="60% - Акцент2 2 13" xfId="7305"/>
    <cellStyle name="60% — акцент2 2 13" xfId="7306"/>
    <cellStyle name="60% - Акцент2 2 14" xfId="7908"/>
    <cellStyle name="60% — акцент2 2 14" xfId="7909"/>
    <cellStyle name="60% - Акцент2 2 15" xfId="8483"/>
    <cellStyle name="60% — акцент2 2 15" xfId="8484"/>
    <cellStyle name="60% - Акцент2 2 2" xfId="193"/>
    <cellStyle name="60% — акцент2 2 2" xfId="194"/>
    <cellStyle name="60% - Акцент2 2 2 10" xfId="6100"/>
    <cellStyle name="60% — акцент2 2 2 10" xfId="6101"/>
    <cellStyle name="60% - Акцент2 2 2 11" xfId="6703"/>
    <cellStyle name="60% — акцент2 2 2 11" xfId="6704"/>
    <cellStyle name="60% - Акцент2 2 2 12" xfId="7307"/>
    <cellStyle name="60% — акцент2 2 2 12" xfId="7308"/>
    <cellStyle name="60% - Акцент2 2 2 13" xfId="7910"/>
    <cellStyle name="60% — акцент2 2 2 13" xfId="7911"/>
    <cellStyle name="60% - Акцент2 2 2 14" xfId="8485"/>
    <cellStyle name="60% — акцент2 2 2 14" xfId="8486"/>
    <cellStyle name="60% - Акцент2 2 2 2" xfId="982"/>
    <cellStyle name="60% — акцент2 2 2 2" xfId="983"/>
    <cellStyle name="60% - Акцент2 2 2 3" xfId="1877"/>
    <cellStyle name="60% — акцент2 2 2 3" xfId="1878"/>
    <cellStyle name="60% - Акцент2 2 2 4" xfId="2480"/>
    <cellStyle name="60% — акцент2 2 2 4" xfId="2481"/>
    <cellStyle name="60% - Акцент2 2 2 5" xfId="3083"/>
    <cellStyle name="60% — акцент2 2 2 5" xfId="3084"/>
    <cellStyle name="60% - Акцент2 2 2 6" xfId="3686"/>
    <cellStyle name="60% — акцент2 2 2 6" xfId="3687"/>
    <cellStyle name="60% - Акцент2 2 2 7" xfId="4289"/>
    <cellStyle name="60% — акцент2 2 2 7" xfId="4290"/>
    <cellStyle name="60% - Акцент2 2 2 8" xfId="4892"/>
    <cellStyle name="60% — акцент2 2 2 8" xfId="4893"/>
    <cellStyle name="60% - Акцент2 2 2 9" xfId="5496"/>
    <cellStyle name="60% — акцент2 2 2 9" xfId="5497"/>
    <cellStyle name="60% - Акцент2 2 2_1" xfId="8670"/>
    <cellStyle name="60% — акцент2 2 2_1" xfId="8670"/>
    <cellStyle name="60% - Акцент2 2 2_1 10" xfId="5498"/>
    <cellStyle name="60% — акцент2 2 2_1 10" xfId="5499"/>
    <cellStyle name="60% - Акцент2 2 2_1 11" xfId="6102"/>
    <cellStyle name="60% — акцент2 2 2_1 11" xfId="6103"/>
    <cellStyle name="60% - Акцент2 2 2_1 12" xfId="6705"/>
    <cellStyle name="60% — акцент2 2 2_1 12" xfId="6706"/>
    <cellStyle name="60% - Акцент2 2 2_1 13" xfId="7309"/>
    <cellStyle name="60% — акцент2 2 2_1 13" xfId="7310"/>
    <cellStyle name="60% - Акцент2 2 2_1 14" xfId="7912"/>
    <cellStyle name="60% — акцент2 2 2_1 14" xfId="7913"/>
    <cellStyle name="60% - Акцент2 2 2_1 15" xfId="8487"/>
    <cellStyle name="60% — акцент2 2 2_1 15" xfId="8488"/>
    <cellStyle name="60% - Акцент2 2 2_1 2" xfId="8671"/>
    <cellStyle name="60% — акцент2 2 2_1 2" xfId="8671"/>
    <cellStyle name="60% - Акцент2 2 2_1 2 10" xfId="6104"/>
    <cellStyle name="60% — акцент2 2 2_1 2 10" xfId="6105"/>
    <cellStyle name="60% - Акцент2 2 2_1 2 11" xfId="6707"/>
    <cellStyle name="60% — акцент2 2 2_1 2 11" xfId="6708"/>
    <cellStyle name="60% - Акцент2 2 2_1 2 12" xfId="7311"/>
    <cellStyle name="60% — акцент2 2 2_1 2 12" xfId="7312"/>
    <cellStyle name="60% - Акцент2 2 2_1 2 13" xfId="7914"/>
    <cellStyle name="60% — акцент2 2 2_1 2 13" xfId="7915"/>
    <cellStyle name="60% - Акцент2 2 2_1 2 14" xfId="8489"/>
    <cellStyle name="60% — акцент2 2 2_1 2 14" xfId="8490"/>
    <cellStyle name="60% - Акцент2 2 2_1 2 2" xfId="986"/>
    <cellStyle name="60% — акцент2 2 2_1 2 2" xfId="987"/>
    <cellStyle name="60% - Акцент2 2 2_1 2 3" xfId="1881"/>
    <cellStyle name="60% — акцент2 2 2_1 2 3" xfId="1882"/>
    <cellStyle name="60% - Акцент2 2 2_1 2 4" xfId="2484"/>
    <cellStyle name="60% — акцент2 2 2_1 2 4" xfId="2485"/>
    <cellStyle name="60% - Акцент2 2 2_1 2 5" xfId="3087"/>
    <cellStyle name="60% — акцент2 2 2_1 2 5" xfId="3088"/>
    <cellStyle name="60% - Акцент2 2 2_1 2 6" xfId="3690"/>
    <cellStyle name="60% — акцент2 2 2_1 2 6" xfId="3691"/>
    <cellStyle name="60% - Акцент2 2 2_1 2 7" xfId="4293"/>
    <cellStyle name="60% — акцент2 2 2_1 2 7" xfId="4294"/>
    <cellStyle name="60% - Акцент2 2 2_1 2 8" xfId="4896"/>
    <cellStyle name="60% — акцент2 2 2_1 2 8" xfId="4897"/>
    <cellStyle name="60% - Акцент2 2 2_1 2 9" xfId="5500"/>
    <cellStyle name="60% — акцент2 2 2_1 2 9" xfId="5501"/>
    <cellStyle name="60% - Акцент2 2 2_1 3" xfId="984"/>
    <cellStyle name="60% — акцент2 2 2_1 3" xfId="985"/>
    <cellStyle name="60% - Акцент2 2 2_1 4" xfId="1879"/>
    <cellStyle name="60% — акцент2 2 2_1 4" xfId="1880"/>
    <cellStyle name="60% - Акцент2 2 2_1 5" xfId="2482"/>
    <cellStyle name="60% — акцент2 2 2_1 5" xfId="2483"/>
    <cellStyle name="60% - Акцент2 2 2_1 6" xfId="3085"/>
    <cellStyle name="60% — акцент2 2 2_1 6" xfId="3086"/>
    <cellStyle name="60% - Акцент2 2 2_1 7" xfId="3688"/>
    <cellStyle name="60% — акцент2 2 2_1 7" xfId="3689"/>
    <cellStyle name="60% - Акцент2 2 2_1 8" xfId="4291"/>
    <cellStyle name="60% — акцент2 2 2_1 8" xfId="4292"/>
    <cellStyle name="60% - Акцент2 2 2_1 9" xfId="4894"/>
    <cellStyle name="60% — акцент2 2 2_1 9" xfId="4895"/>
    <cellStyle name="60% - Акцент2 2 3" xfId="980"/>
    <cellStyle name="60% — акцент2 2 3" xfId="981"/>
    <cellStyle name="60% - Акцент2 2 4" xfId="1875"/>
    <cellStyle name="60% — акцент2 2 4" xfId="1876"/>
    <cellStyle name="60% - Акцент2 2 5" xfId="2478"/>
    <cellStyle name="60% — акцент2 2 5" xfId="2479"/>
    <cellStyle name="60% - Акцент2 2 6" xfId="3081"/>
    <cellStyle name="60% — акцент2 2 6" xfId="3082"/>
    <cellStyle name="60% - Акцент2 2 7" xfId="3684"/>
    <cellStyle name="60% — акцент2 2 7" xfId="3685"/>
    <cellStyle name="60% - Акцент2 2 8" xfId="4287"/>
    <cellStyle name="60% — акцент2 2 8" xfId="4288"/>
    <cellStyle name="60% - Акцент2 2 9" xfId="4890"/>
    <cellStyle name="60% — акцент2 2 9" xfId="4891"/>
    <cellStyle name="60% - Акцент2 2_1" xfId="8664"/>
    <cellStyle name="60% — акцент2 2_1" xfId="8664"/>
    <cellStyle name="60% - Акцент2 2_1 10" xfId="5502"/>
    <cellStyle name="60% — акцент2 2_1 10" xfId="5503"/>
    <cellStyle name="60% - Акцент2 2_1 11" xfId="6106"/>
    <cellStyle name="60% — акцент2 2_1 11" xfId="6107"/>
    <cellStyle name="60% - Акцент2 2_1 12" xfId="6709"/>
    <cellStyle name="60% — акцент2 2_1 12" xfId="6710"/>
    <cellStyle name="60% - Акцент2 2_1 13" xfId="7313"/>
    <cellStyle name="60% — акцент2 2_1 13" xfId="7314"/>
    <cellStyle name="60% - Акцент2 2_1 14" xfId="7916"/>
    <cellStyle name="60% — акцент2 2_1 14" xfId="7917"/>
    <cellStyle name="60% - Акцент2 2_1 15" xfId="8491"/>
    <cellStyle name="60% — акцент2 2_1 15" xfId="8492"/>
    <cellStyle name="60% - Акцент2 2_1 2" xfId="8663"/>
    <cellStyle name="60% — акцент2 2_1 2" xfId="8663"/>
    <cellStyle name="60% - Акцент2 2_1 2 10" xfId="6108"/>
    <cellStyle name="60% — акцент2 2_1 2 10" xfId="6109"/>
    <cellStyle name="60% - Акцент2 2_1 2 11" xfId="6711"/>
    <cellStyle name="60% — акцент2 2_1 2 11" xfId="6712"/>
    <cellStyle name="60% - Акцент2 2_1 2 12" xfId="7315"/>
    <cellStyle name="60% — акцент2 2_1 2 12" xfId="7316"/>
    <cellStyle name="60% - Акцент2 2_1 2 13" xfId="7918"/>
    <cellStyle name="60% — акцент2 2_1 2 13" xfId="7919"/>
    <cellStyle name="60% - Акцент2 2_1 2 14" xfId="8493"/>
    <cellStyle name="60% — акцент2 2_1 2 14" xfId="8494"/>
    <cellStyle name="60% - Акцент2 2_1 2 2" xfId="990"/>
    <cellStyle name="60% — акцент2 2_1 2 2" xfId="991"/>
    <cellStyle name="60% - Акцент2 2_1 2 3" xfId="1885"/>
    <cellStyle name="60% — акцент2 2_1 2 3" xfId="1886"/>
    <cellStyle name="60% - Акцент2 2_1 2 4" xfId="2488"/>
    <cellStyle name="60% — акцент2 2_1 2 4" xfId="2489"/>
    <cellStyle name="60% - Акцент2 2_1 2 5" xfId="3091"/>
    <cellStyle name="60% — акцент2 2_1 2 5" xfId="3092"/>
    <cellStyle name="60% - Акцент2 2_1 2 6" xfId="3694"/>
    <cellStyle name="60% — акцент2 2_1 2 6" xfId="3695"/>
    <cellStyle name="60% - Акцент2 2_1 2 7" xfId="4297"/>
    <cellStyle name="60% — акцент2 2_1 2 7" xfId="4298"/>
    <cellStyle name="60% - Акцент2 2_1 2 8" xfId="4900"/>
    <cellStyle name="60% — акцент2 2_1 2 8" xfId="4901"/>
    <cellStyle name="60% - Акцент2 2_1 2 9" xfId="5504"/>
    <cellStyle name="60% — акцент2 2_1 2 9" xfId="5505"/>
    <cellStyle name="60% - Акцент2 2_1 3" xfId="988"/>
    <cellStyle name="60% — акцент2 2_1 3" xfId="989"/>
    <cellStyle name="60% - Акцент2 2_1 4" xfId="1883"/>
    <cellStyle name="60% — акцент2 2_1 4" xfId="1884"/>
    <cellStyle name="60% - Акцент2 2_1 5" xfId="2486"/>
    <cellStyle name="60% — акцент2 2_1 5" xfId="2487"/>
    <cellStyle name="60% - Акцент2 2_1 6" xfId="3089"/>
    <cellStyle name="60% — акцент2 2_1 6" xfId="3090"/>
    <cellStyle name="60% - Акцент2 2_1 7" xfId="3692"/>
    <cellStyle name="60% — акцент2 2_1 7" xfId="3693"/>
    <cellStyle name="60% - Акцент2 2_1 8" xfId="4295"/>
    <cellStyle name="60% — акцент2 2_1 8" xfId="4296"/>
    <cellStyle name="60% - Акцент2 2_1 9" xfId="4898"/>
    <cellStyle name="60% — акцент2 2_1 9" xfId="4899"/>
    <cellStyle name="60% - Акцент2 3" xfId="195"/>
    <cellStyle name="60% — акцент2 3" xfId="196"/>
    <cellStyle name="60% - Акцент2 3 10" xfId="5506"/>
    <cellStyle name="60% — акцент2 3 10" xfId="5507"/>
    <cellStyle name="60% - Акцент2 3 11" xfId="6110"/>
    <cellStyle name="60% — акцент2 3 11" xfId="6111"/>
    <cellStyle name="60% - Акцент2 3 12" xfId="6713"/>
    <cellStyle name="60% — акцент2 3 12" xfId="6714"/>
    <cellStyle name="60% - Акцент2 3 13" xfId="7317"/>
    <cellStyle name="60% — акцент2 3 13" xfId="7318"/>
    <cellStyle name="60% - Акцент2 3 14" xfId="7920"/>
    <cellStyle name="60% — акцент2 3 14" xfId="7921"/>
    <cellStyle name="60% - Акцент2 3 15" xfId="8495"/>
    <cellStyle name="60% — акцент2 3 15" xfId="8496"/>
    <cellStyle name="60% - Акцент2 3 2" xfId="197"/>
    <cellStyle name="60% — акцент2 3 2" xfId="198"/>
    <cellStyle name="60% - Акцент2 3 2 10" xfId="6112"/>
    <cellStyle name="60% — акцент2 3 2 10" xfId="6113"/>
    <cellStyle name="60% - Акцент2 3 2 11" xfId="6715"/>
    <cellStyle name="60% — акцент2 3 2 11" xfId="6716"/>
    <cellStyle name="60% - Акцент2 3 2 12" xfId="7319"/>
    <cellStyle name="60% — акцент2 3 2 12" xfId="7320"/>
    <cellStyle name="60% - Акцент2 3 2 13" xfId="7922"/>
    <cellStyle name="60% — акцент2 3 2 13" xfId="7923"/>
    <cellStyle name="60% - Акцент2 3 2 14" xfId="8497"/>
    <cellStyle name="60% — акцент2 3 2 14" xfId="8498"/>
    <cellStyle name="60% - Акцент2 3 2 2" xfId="994"/>
    <cellStyle name="60% — акцент2 3 2 2" xfId="995"/>
    <cellStyle name="60% - Акцент2 3 2 3" xfId="1889"/>
    <cellStyle name="60% — акцент2 3 2 3" xfId="1890"/>
    <cellStyle name="60% - Акцент2 3 2 4" xfId="2492"/>
    <cellStyle name="60% — акцент2 3 2 4" xfId="2493"/>
    <cellStyle name="60% - Акцент2 3 2 5" xfId="3095"/>
    <cellStyle name="60% — акцент2 3 2 5" xfId="3096"/>
    <cellStyle name="60% - Акцент2 3 2 6" xfId="3698"/>
    <cellStyle name="60% — акцент2 3 2 6" xfId="3699"/>
    <cellStyle name="60% - Акцент2 3 2 7" xfId="4301"/>
    <cellStyle name="60% — акцент2 3 2 7" xfId="4302"/>
    <cellStyle name="60% - Акцент2 3 2 8" xfId="4904"/>
    <cellStyle name="60% — акцент2 3 2 8" xfId="4905"/>
    <cellStyle name="60% - Акцент2 3 2 9" xfId="5508"/>
    <cellStyle name="60% — акцент2 3 2 9" xfId="5509"/>
    <cellStyle name="60% - Акцент2 3 2_1" xfId="8670"/>
    <cellStyle name="60% — акцент2 3 2_1" xfId="8670"/>
    <cellStyle name="60% - Акцент2 3 2_1 10" xfId="5510"/>
    <cellStyle name="60% — акцент2 3 2_1 10" xfId="5511"/>
    <cellStyle name="60% - Акцент2 3 2_1 11" xfId="6114"/>
    <cellStyle name="60% — акцент2 3 2_1 11" xfId="6115"/>
    <cellStyle name="60% - Акцент2 3 2_1 12" xfId="6717"/>
    <cellStyle name="60% — акцент2 3 2_1 12" xfId="6718"/>
    <cellStyle name="60% - Акцент2 3 2_1 13" xfId="7321"/>
    <cellStyle name="60% — акцент2 3 2_1 13" xfId="7322"/>
    <cellStyle name="60% - Акцент2 3 2_1 14" xfId="7924"/>
    <cellStyle name="60% — акцент2 3 2_1 14" xfId="7925"/>
    <cellStyle name="60% - Акцент2 3 2_1 15" xfId="8499"/>
    <cellStyle name="60% — акцент2 3 2_1 15" xfId="8500"/>
    <cellStyle name="60% - Акцент2 3 2_1 2" xfId="8671"/>
    <cellStyle name="60% — акцент2 3 2_1 2" xfId="8671"/>
    <cellStyle name="60% - Акцент2 3 2_1 2 10" xfId="6116"/>
    <cellStyle name="60% — акцент2 3 2_1 2 10" xfId="6117"/>
    <cellStyle name="60% - Акцент2 3 2_1 2 11" xfId="6719"/>
    <cellStyle name="60% — акцент2 3 2_1 2 11" xfId="6720"/>
    <cellStyle name="60% - Акцент2 3 2_1 2 12" xfId="7323"/>
    <cellStyle name="60% — акцент2 3 2_1 2 12" xfId="7324"/>
    <cellStyle name="60% - Акцент2 3 2_1 2 13" xfId="7926"/>
    <cellStyle name="60% — акцент2 3 2_1 2 13" xfId="7927"/>
    <cellStyle name="60% - Акцент2 3 2_1 2 14" xfId="8501"/>
    <cellStyle name="60% — акцент2 3 2_1 2 14" xfId="8502"/>
    <cellStyle name="60% - Акцент2 3 2_1 2 2" xfId="998"/>
    <cellStyle name="60% — акцент2 3 2_1 2 2" xfId="999"/>
    <cellStyle name="60% - Акцент2 3 2_1 2 3" xfId="1893"/>
    <cellStyle name="60% — акцент2 3 2_1 2 3" xfId="1894"/>
    <cellStyle name="60% - Акцент2 3 2_1 2 4" xfId="2496"/>
    <cellStyle name="60% — акцент2 3 2_1 2 4" xfId="2497"/>
    <cellStyle name="60% - Акцент2 3 2_1 2 5" xfId="3099"/>
    <cellStyle name="60% — акцент2 3 2_1 2 5" xfId="3100"/>
    <cellStyle name="60% - Акцент2 3 2_1 2 6" xfId="3702"/>
    <cellStyle name="60% — акцент2 3 2_1 2 6" xfId="3703"/>
    <cellStyle name="60% - Акцент2 3 2_1 2 7" xfId="4305"/>
    <cellStyle name="60% — акцент2 3 2_1 2 7" xfId="4306"/>
    <cellStyle name="60% - Акцент2 3 2_1 2 8" xfId="4908"/>
    <cellStyle name="60% — акцент2 3 2_1 2 8" xfId="4909"/>
    <cellStyle name="60% - Акцент2 3 2_1 2 9" xfId="5512"/>
    <cellStyle name="60% — акцент2 3 2_1 2 9" xfId="5513"/>
    <cellStyle name="60% - Акцент2 3 2_1 3" xfId="996"/>
    <cellStyle name="60% — акцент2 3 2_1 3" xfId="997"/>
    <cellStyle name="60% - Акцент2 3 2_1 4" xfId="1891"/>
    <cellStyle name="60% — акцент2 3 2_1 4" xfId="1892"/>
    <cellStyle name="60% - Акцент2 3 2_1 5" xfId="2494"/>
    <cellStyle name="60% — акцент2 3 2_1 5" xfId="2495"/>
    <cellStyle name="60% - Акцент2 3 2_1 6" xfId="3097"/>
    <cellStyle name="60% — акцент2 3 2_1 6" xfId="3098"/>
    <cellStyle name="60% - Акцент2 3 2_1 7" xfId="3700"/>
    <cellStyle name="60% — акцент2 3 2_1 7" xfId="3701"/>
    <cellStyle name="60% - Акцент2 3 2_1 8" xfId="4303"/>
    <cellStyle name="60% — акцент2 3 2_1 8" xfId="4304"/>
    <cellStyle name="60% - Акцент2 3 2_1 9" xfId="4906"/>
    <cellStyle name="60% — акцент2 3 2_1 9" xfId="4907"/>
    <cellStyle name="60% - Акцент2 3 3" xfId="992"/>
    <cellStyle name="60% — акцент2 3 3" xfId="993"/>
    <cellStyle name="60% - Акцент2 3 4" xfId="1887"/>
    <cellStyle name="60% — акцент2 3 4" xfId="1888"/>
    <cellStyle name="60% - Акцент2 3 5" xfId="2490"/>
    <cellStyle name="60% — акцент2 3 5" xfId="2491"/>
    <cellStyle name="60% - Акцент2 3 6" xfId="3093"/>
    <cellStyle name="60% — акцент2 3 6" xfId="3094"/>
    <cellStyle name="60% - Акцент2 3 7" xfId="3696"/>
    <cellStyle name="60% — акцент2 3 7" xfId="3697"/>
    <cellStyle name="60% - Акцент2 3 8" xfId="4299"/>
    <cellStyle name="60% — акцент2 3 8" xfId="4300"/>
    <cellStyle name="60% - Акцент2 3 9" xfId="4902"/>
    <cellStyle name="60% — акцент2 3 9" xfId="4903"/>
    <cellStyle name="60% - Акцент2 3_1" xfId="8664"/>
    <cellStyle name="60% — акцент2 3_1" xfId="8664"/>
    <cellStyle name="60% - Акцент2 3_1 10" xfId="5514"/>
    <cellStyle name="60% — акцент2 3_1 10" xfId="5515"/>
    <cellStyle name="60% - Акцент2 3_1 11" xfId="6118"/>
    <cellStyle name="60% — акцент2 3_1 11" xfId="6119"/>
    <cellStyle name="60% - Акцент2 3_1 12" xfId="6721"/>
    <cellStyle name="60% — акцент2 3_1 12" xfId="6722"/>
    <cellStyle name="60% - Акцент2 3_1 13" xfId="7325"/>
    <cellStyle name="60% — акцент2 3_1 13" xfId="7326"/>
    <cellStyle name="60% - Акцент2 3_1 14" xfId="7928"/>
    <cellStyle name="60% — акцент2 3_1 14" xfId="7929"/>
    <cellStyle name="60% - Акцент2 3_1 15" xfId="8503"/>
    <cellStyle name="60% — акцент2 3_1 15" xfId="8504"/>
    <cellStyle name="60% - Акцент2 3_1 2" xfId="8663"/>
    <cellStyle name="60% — акцент2 3_1 2" xfId="8663"/>
    <cellStyle name="60% - Акцент2 3_1 2 10" xfId="6120"/>
    <cellStyle name="60% — акцент2 3_1 2 10" xfId="6121"/>
    <cellStyle name="60% - Акцент2 3_1 2 11" xfId="6723"/>
    <cellStyle name="60% — акцент2 3_1 2 11" xfId="6724"/>
    <cellStyle name="60% - Акцент2 3_1 2 12" xfId="7327"/>
    <cellStyle name="60% — акцент2 3_1 2 12" xfId="7328"/>
    <cellStyle name="60% - Акцент2 3_1 2 13" xfId="7930"/>
    <cellStyle name="60% — акцент2 3_1 2 13" xfId="7931"/>
    <cellStyle name="60% - Акцент2 3_1 2 14" xfId="8505"/>
    <cellStyle name="60% — акцент2 3_1 2 14" xfId="8506"/>
    <cellStyle name="60% - Акцент2 3_1 2 2" xfId="1002"/>
    <cellStyle name="60% — акцент2 3_1 2 2" xfId="1003"/>
    <cellStyle name="60% - Акцент2 3_1 2 3" xfId="1897"/>
    <cellStyle name="60% — акцент2 3_1 2 3" xfId="1898"/>
    <cellStyle name="60% - Акцент2 3_1 2 4" xfId="2500"/>
    <cellStyle name="60% — акцент2 3_1 2 4" xfId="2501"/>
    <cellStyle name="60% - Акцент2 3_1 2 5" xfId="3103"/>
    <cellStyle name="60% — акцент2 3_1 2 5" xfId="3104"/>
    <cellStyle name="60% - Акцент2 3_1 2 6" xfId="3706"/>
    <cellStyle name="60% — акцент2 3_1 2 6" xfId="3707"/>
    <cellStyle name="60% - Акцент2 3_1 2 7" xfId="4309"/>
    <cellStyle name="60% — акцент2 3_1 2 7" xfId="4310"/>
    <cellStyle name="60% - Акцент2 3_1 2 8" xfId="4912"/>
    <cellStyle name="60% — акцент2 3_1 2 8" xfId="4913"/>
    <cellStyle name="60% - Акцент2 3_1 2 9" xfId="5516"/>
    <cellStyle name="60% — акцент2 3_1 2 9" xfId="5517"/>
    <cellStyle name="60% - Акцент2 3_1 3" xfId="1000"/>
    <cellStyle name="60% — акцент2 3_1 3" xfId="1001"/>
    <cellStyle name="60% - Акцент2 3_1 4" xfId="1895"/>
    <cellStyle name="60% — акцент2 3_1 4" xfId="1896"/>
    <cellStyle name="60% - Акцент2 3_1 5" xfId="2498"/>
    <cellStyle name="60% — акцент2 3_1 5" xfId="2499"/>
    <cellStyle name="60% - Акцент2 3_1 6" xfId="3101"/>
    <cellStyle name="60% — акцент2 3_1 6" xfId="3102"/>
    <cellStyle name="60% - Акцент2 3_1 7" xfId="3704"/>
    <cellStyle name="60% — акцент2 3_1 7" xfId="3705"/>
    <cellStyle name="60% - Акцент2 3_1 8" xfId="4307"/>
    <cellStyle name="60% — акцент2 3_1 8" xfId="4308"/>
    <cellStyle name="60% - Акцент2 3_1 9" xfId="4910"/>
    <cellStyle name="60% — акцент2 3_1 9" xfId="4911"/>
    <cellStyle name="60% - Акцент2 4" xfId="199"/>
    <cellStyle name="60% — акцент2 4" xfId="200"/>
    <cellStyle name="60% - Акцент2 4 10" xfId="6122"/>
    <cellStyle name="60% — акцент2 4 10" xfId="6123"/>
    <cellStyle name="60% - Акцент2 4 11" xfId="6725"/>
    <cellStyle name="60% — акцент2 4 11" xfId="6726"/>
    <cellStyle name="60% - Акцент2 4 12" xfId="7329"/>
    <cellStyle name="60% — акцент2 4 12" xfId="7330"/>
    <cellStyle name="60% - Акцент2 4 13" xfId="7932"/>
    <cellStyle name="60% — акцент2 4 13" xfId="7933"/>
    <cellStyle name="60% - Акцент2 4 14" xfId="8507"/>
    <cellStyle name="60% — акцент2 4 14" xfId="8508"/>
    <cellStyle name="60% - Акцент2 4 2" xfId="1004"/>
    <cellStyle name="60% — акцент2 4 2" xfId="1005"/>
    <cellStyle name="60% - Акцент2 4 3" xfId="1899"/>
    <cellStyle name="60% — акцент2 4 3" xfId="1900"/>
    <cellStyle name="60% - Акцент2 4 4" xfId="2502"/>
    <cellStyle name="60% — акцент2 4 4" xfId="2503"/>
    <cellStyle name="60% - Акцент2 4 5" xfId="3105"/>
    <cellStyle name="60% — акцент2 4 5" xfId="3106"/>
    <cellStyle name="60% - Акцент2 4 6" xfId="3708"/>
    <cellStyle name="60% — акцент2 4 6" xfId="3709"/>
    <cellStyle name="60% - Акцент2 4 7" xfId="4311"/>
    <cellStyle name="60% — акцент2 4 7" xfId="4312"/>
    <cellStyle name="60% - Акцент2 4 8" xfId="4914"/>
    <cellStyle name="60% — акцент2 4 8" xfId="4915"/>
    <cellStyle name="60% - Акцент2 4 9" xfId="5518"/>
    <cellStyle name="60% — акцент2 4 9" xfId="5519"/>
    <cellStyle name="60% - Акцент2 4_1" xfId="8670"/>
    <cellStyle name="60% — акцент2 4_1" xfId="8670"/>
    <cellStyle name="60% - Акцент2 4_1 10" xfId="5520"/>
    <cellStyle name="60% — акцент2 4_1 10" xfId="5521"/>
    <cellStyle name="60% - Акцент2 4_1 11" xfId="6124"/>
    <cellStyle name="60% — акцент2 4_1 11" xfId="6125"/>
    <cellStyle name="60% - Акцент2 4_1 12" xfId="6727"/>
    <cellStyle name="60% — акцент2 4_1 12" xfId="6728"/>
    <cellStyle name="60% - Акцент2 4_1 13" xfId="7331"/>
    <cellStyle name="60% — акцент2 4_1 13" xfId="7332"/>
    <cellStyle name="60% - Акцент2 4_1 14" xfId="7934"/>
    <cellStyle name="60% — акцент2 4_1 14" xfId="7935"/>
    <cellStyle name="60% - Акцент2 4_1 15" xfId="8509"/>
    <cellStyle name="60% — акцент2 4_1 15" xfId="8510"/>
    <cellStyle name="60% - Акцент2 4_1 2" xfId="8671"/>
    <cellStyle name="60% — акцент2 4_1 2" xfId="8671"/>
    <cellStyle name="60% - Акцент2 4_1 2 10" xfId="6126"/>
    <cellStyle name="60% — акцент2 4_1 2 10" xfId="6127"/>
    <cellStyle name="60% - Акцент2 4_1 2 11" xfId="6729"/>
    <cellStyle name="60% — акцент2 4_1 2 11" xfId="6730"/>
    <cellStyle name="60% - Акцент2 4_1 2 12" xfId="7333"/>
    <cellStyle name="60% — акцент2 4_1 2 12" xfId="7334"/>
    <cellStyle name="60% - Акцент2 4_1 2 13" xfId="7936"/>
    <cellStyle name="60% — акцент2 4_1 2 13" xfId="7937"/>
    <cellStyle name="60% - Акцент2 4_1 2 14" xfId="8511"/>
    <cellStyle name="60% — акцент2 4_1 2 14" xfId="8512"/>
    <cellStyle name="60% - Акцент2 4_1 2 2" xfId="1008"/>
    <cellStyle name="60% — акцент2 4_1 2 2" xfId="1009"/>
    <cellStyle name="60% - Акцент2 4_1 2 3" xfId="1903"/>
    <cellStyle name="60% — акцент2 4_1 2 3" xfId="1904"/>
    <cellStyle name="60% - Акцент2 4_1 2 4" xfId="2506"/>
    <cellStyle name="60% — акцент2 4_1 2 4" xfId="2507"/>
    <cellStyle name="60% - Акцент2 4_1 2 5" xfId="3109"/>
    <cellStyle name="60% — акцент2 4_1 2 5" xfId="3110"/>
    <cellStyle name="60% - Акцент2 4_1 2 6" xfId="3712"/>
    <cellStyle name="60% — акцент2 4_1 2 6" xfId="3713"/>
    <cellStyle name="60% - Акцент2 4_1 2 7" xfId="4315"/>
    <cellStyle name="60% — акцент2 4_1 2 7" xfId="4316"/>
    <cellStyle name="60% - Акцент2 4_1 2 8" xfId="4918"/>
    <cellStyle name="60% — акцент2 4_1 2 8" xfId="4919"/>
    <cellStyle name="60% - Акцент2 4_1 2 9" xfId="5522"/>
    <cellStyle name="60% — акцент2 4_1 2 9" xfId="5523"/>
    <cellStyle name="60% - Акцент2 4_1 3" xfId="1006"/>
    <cellStyle name="60% — акцент2 4_1 3" xfId="1007"/>
    <cellStyle name="60% - Акцент2 4_1 4" xfId="1901"/>
    <cellStyle name="60% — акцент2 4_1 4" xfId="1902"/>
    <cellStyle name="60% - Акцент2 4_1 5" xfId="2504"/>
    <cellStyle name="60% — акцент2 4_1 5" xfId="2505"/>
    <cellStyle name="60% - Акцент2 4_1 6" xfId="3107"/>
    <cellStyle name="60% — акцент2 4_1 6" xfId="3108"/>
    <cellStyle name="60% - Акцент2 4_1 7" xfId="3710"/>
    <cellStyle name="60% — акцент2 4_1 7" xfId="3711"/>
    <cellStyle name="60% - Акцент2 4_1 8" xfId="4313"/>
    <cellStyle name="60% — акцент2 4_1 8" xfId="4314"/>
    <cellStyle name="60% - Акцент2 4_1 9" xfId="4916"/>
    <cellStyle name="60% — акцент2 4_1 9" xfId="4917"/>
    <cellStyle name="60% - Акцент2 5" xfId="978"/>
    <cellStyle name="60% — акцент2 5" xfId="979"/>
    <cellStyle name="60% - Акцент2 6" xfId="1873"/>
    <cellStyle name="60% — акцент2 6" xfId="1874"/>
    <cellStyle name="60% - Акцент2 7" xfId="2476"/>
    <cellStyle name="60% — акцент2 7" xfId="2477"/>
    <cellStyle name="60% - Акцент2 8" xfId="3079"/>
    <cellStyle name="60% — акцент2 8" xfId="3080"/>
    <cellStyle name="60% - Акцент2 9" xfId="3682"/>
    <cellStyle name="60% — акцент2 9" xfId="3683"/>
    <cellStyle name="60% - Акцент2_1" xfId="8664"/>
    <cellStyle name="60% - Акцент3" xfId="201"/>
    <cellStyle name="60% — акцент3" xfId="202"/>
    <cellStyle name="60% - Акцент3 10" xfId="4318"/>
    <cellStyle name="60% — акцент3 10" xfId="4319"/>
    <cellStyle name="60% - Акцент3 11" xfId="4921"/>
    <cellStyle name="60% — акцент3 11" xfId="4922"/>
    <cellStyle name="60% - Акцент3 12" xfId="5525"/>
    <cellStyle name="60% — акцент3 12" xfId="5526"/>
    <cellStyle name="60% - Акцент3 13" xfId="6129"/>
    <cellStyle name="60% — акцент3 13" xfId="6130"/>
    <cellStyle name="60% - Акцент3 14" xfId="6732"/>
    <cellStyle name="60% — акцент3 14" xfId="6733"/>
    <cellStyle name="60% - Акцент3 15" xfId="7336"/>
    <cellStyle name="60% — акцент3 15" xfId="7337"/>
    <cellStyle name="60% - Акцент3 16" xfId="7939"/>
    <cellStyle name="60% — акцент3 16" xfId="7940"/>
    <cellStyle name="60% - Акцент3 17" xfId="8513"/>
    <cellStyle name="60% — акцент3 17" xfId="8514"/>
    <cellStyle name="60% - Акцент3 18" xfId="8710"/>
    <cellStyle name="60% - Акцент3 2" xfId="203"/>
    <cellStyle name="60% — акцент3 2" xfId="204"/>
    <cellStyle name="60% - Акцент3 2 10" xfId="5527"/>
    <cellStyle name="60% — акцент3 2 10" xfId="5528"/>
    <cellStyle name="60% - Акцент3 2 11" xfId="6131"/>
    <cellStyle name="60% — акцент3 2 11" xfId="6132"/>
    <cellStyle name="60% - Акцент3 2 12" xfId="6734"/>
    <cellStyle name="60% — акцент3 2 12" xfId="6735"/>
    <cellStyle name="60% - Акцент3 2 13" xfId="7338"/>
    <cellStyle name="60% — акцент3 2 13" xfId="7339"/>
    <cellStyle name="60% - Акцент3 2 14" xfId="7941"/>
    <cellStyle name="60% — акцент3 2 14" xfId="7942"/>
    <cellStyle name="60% - Акцент3 2 15" xfId="8515"/>
    <cellStyle name="60% — акцент3 2 15" xfId="8516"/>
    <cellStyle name="60% - Акцент3 2 2" xfId="205"/>
    <cellStyle name="60% — акцент3 2 2" xfId="206"/>
    <cellStyle name="60% - Акцент3 2 2 10" xfId="6133"/>
    <cellStyle name="60% — акцент3 2 2 10" xfId="6134"/>
    <cellStyle name="60% - Акцент3 2 2 11" xfId="6736"/>
    <cellStyle name="60% — акцент3 2 2 11" xfId="6737"/>
    <cellStyle name="60% - Акцент3 2 2 12" xfId="7340"/>
    <cellStyle name="60% — акцент3 2 2 12" xfId="7341"/>
    <cellStyle name="60% - Акцент3 2 2 13" xfId="7943"/>
    <cellStyle name="60% — акцент3 2 2 13" xfId="7944"/>
    <cellStyle name="60% - Акцент3 2 2 14" xfId="8517"/>
    <cellStyle name="60% — акцент3 2 2 14" xfId="8518"/>
    <cellStyle name="60% - Акцент3 2 2 2" xfId="1014"/>
    <cellStyle name="60% — акцент3 2 2 2" xfId="1015"/>
    <cellStyle name="60% - Акцент3 2 2 3" xfId="1910"/>
    <cellStyle name="60% — акцент3 2 2 3" xfId="1911"/>
    <cellStyle name="60% - Акцент3 2 2 4" xfId="2513"/>
    <cellStyle name="60% — акцент3 2 2 4" xfId="2514"/>
    <cellStyle name="60% - Акцент3 2 2 5" xfId="3116"/>
    <cellStyle name="60% — акцент3 2 2 5" xfId="3117"/>
    <cellStyle name="60% - Акцент3 2 2 6" xfId="3719"/>
    <cellStyle name="60% — акцент3 2 2 6" xfId="3720"/>
    <cellStyle name="60% - Акцент3 2 2 7" xfId="4322"/>
    <cellStyle name="60% — акцент3 2 2 7" xfId="4323"/>
    <cellStyle name="60% - Акцент3 2 2 8" xfId="4925"/>
    <cellStyle name="60% — акцент3 2 2 8" xfId="4926"/>
    <cellStyle name="60% - Акцент3 2 2 9" xfId="5529"/>
    <cellStyle name="60% — акцент3 2 2 9" xfId="5530"/>
    <cellStyle name="60% - Акцент3 2 2_1" xfId="8670"/>
    <cellStyle name="60% — акцент3 2 2_1" xfId="8670"/>
    <cellStyle name="60% - Акцент3 2 2_1 10" xfId="5531"/>
    <cellStyle name="60% — акцент3 2 2_1 10" xfId="5532"/>
    <cellStyle name="60% - Акцент3 2 2_1 11" xfId="6135"/>
    <cellStyle name="60% — акцент3 2 2_1 11" xfId="6136"/>
    <cellStyle name="60% - Акцент3 2 2_1 12" xfId="6738"/>
    <cellStyle name="60% — акцент3 2 2_1 12" xfId="6739"/>
    <cellStyle name="60% - Акцент3 2 2_1 13" xfId="7342"/>
    <cellStyle name="60% — акцент3 2 2_1 13" xfId="7343"/>
    <cellStyle name="60% - Акцент3 2 2_1 14" xfId="7945"/>
    <cellStyle name="60% — акцент3 2 2_1 14" xfId="7946"/>
    <cellStyle name="60% - Акцент3 2 2_1 15" xfId="8519"/>
    <cellStyle name="60% — акцент3 2 2_1 15" xfId="8520"/>
    <cellStyle name="60% - Акцент3 2 2_1 2" xfId="8671"/>
    <cellStyle name="60% — акцент3 2 2_1 2" xfId="8671"/>
    <cellStyle name="60% - Акцент3 2 2_1 2 10" xfId="6137"/>
    <cellStyle name="60% — акцент3 2 2_1 2 10" xfId="6138"/>
    <cellStyle name="60% - Акцент3 2 2_1 2 11" xfId="6740"/>
    <cellStyle name="60% — акцент3 2 2_1 2 11" xfId="6741"/>
    <cellStyle name="60% - Акцент3 2 2_1 2 12" xfId="7344"/>
    <cellStyle name="60% — акцент3 2 2_1 2 12" xfId="7345"/>
    <cellStyle name="60% - Акцент3 2 2_1 2 13" xfId="7947"/>
    <cellStyle name="60% — акцент3 2 2_1 2 13" xfId="7948"/>
    <cellStyle name="60% - Акцент3 2 2_1 2 14" xfId="8521"/>
    <cellStyle name="60% — акцент3 2 2_1 2 14" xfId="8522"/>
    <cellStyle name="60% - Акцент3 2 2_1 2 2" xfId="1018"/>
    <cellStyle name="60% — акцент3 2 2_1 2 2" xfId="1019"/>
    <cellStyle name="60% - Акцент3 2 2_1 2 3" xfId="1914"/>
    <cellStyle name="60% — акцент3 2 2_1 2 3" xfId="1915"/>
    <cellStyle name="60% - Акцент3 2 2_1 2 4" xfId="2517"/>
    <cellStyle name="60% — акцент3 2 2_1 2 4" xfId="2518"/>
    <cellStyle name="60% - Акцент3 2 2_1 2 5" xfId="3120"/>
    <cellStyle name="60% — акцент3 2 2_1 2 5" xfId="3121"/>
    <cellStyle name="60% - Акцент3 2 2_1 2 6" xfId="3723"/>
    <cellStyle name="60% — акцент3 2 2_1 2 6" xfId="3724"/>
    <cellStyle name="60% - Акцент3 2 2_1 2 7" xfId="4326"/>
    <cellStyle name="60% — акцент3 2 2_1 2 7" xfId="4327"/>
    <cellStyle name="60% - Акцент3 2 2_1 2 8" xfId="4929"/>
    <cellStyle name="60% — акцент3 2 2_1 2 8" xfId="4930"/>
    <cellStyle name="60% - Акцент3 2 2_1 2 9" xfId="5533"/>
    <cellStyle name="60% — акцент3 2 2_1 2 9" xfId="5534"/>
    <cellStyle name="60% - Акцент3 2 2_1 3" xfId="1016"/>
    <cellStyle name="60% — акцент3 2 2_1 3" xfId="1017"/>
    <cellStyle name="60% - Акцент3 2 2_1 4" xfId="1912"/>
    <cellStyle name="60% — акцент3 2 2_1 4" xfId="1913"/>
    <cellStyle name="60% - Акцент3 2 2_1 5" xfId="2515"/>
    <cellStyle name="60% — акцент3 2 2_1 5" xfId="2516"/>
    <cellStyle name="60% - Акцент3 2 2_1 6" xfId="3118"/>
    <cellStyle name="60% — акцент3 2 2_1 6" xfId="3119"/>
    <cellStyle name="60% - Акцент3 2 2_1 7" xfId="3721"/>
    <cellStyle name="60% — акцент3 2 2_1 7" xfId="3722"/>
    <cellStyle name="60% - Акцент3 2 2_1 8" xfId="4324"/>
    <cellStyle name="60% — акцент3 2 2_1 8" xfId="4325"/>
    <cellStyle name="60% - Акцент3 2 2_1 9" xfId="4927"/>
    <cellStyle name="60% — акцент3 2 2_1 9" xfId="4928"/>
    <cellStyle name="60% - Акцент3 2 3" xfId="1012"/>
    <cellStyle name="60% — акцент3 2 3" xfId="1013"/>
    <cellStyle name="60% - Акцент3 2 4" xfId="1908"/>
    <cellStyle name="60% — акцент3 2 4" xfId="1909"/>
    <cellStyle name="60% - Акцент3 2 5" xfId="2511"/>
    <cellStyle name="60% — акцент3 2 5" xfId="2512"/>
    <cellStyle name="60% - Акцент3 2 6" xfId="3114"/>
    <cellStyle name="60% — акцент3 2 6" xfId="3115"/>
    <cellStyle name="60% - Акцент3 2 7" xfId="3717"/>
    <cellStyle name="60% — акцент3 2 7" xfId="3718"/>
    <cellStyle name="60% - Акцент3 2 8" xfId="4320"/>
    <cellStyle name="60% — акцент3 2 8" xfId="4321"/>
    <cellStyle name="60% - Акцент3 2 9" xfId="4923"/>
    <cellStyle name="60% — акцент3 2 9" xfId="4924"/>
    <cellStyle name="60% - Акцент3 2_1" xfId="8666"/>
    <cellStyle name="60% — акцент3 2_1" xfId="8666"/>
    <cellStyle name="60% - Акцент3 2_1 10" xfId="5535"/>
    <cellStyle name="60% — акцент3 2_1 10" xfId="5536"/>
    <cellStyle name="60% - Акцент3 2_1 11" xfId="6139"/>
    <cellStyle name="60% — акцент3 2_1 11" xfId="6140"/>
    <cellStyle name="60% - Акцент3 2_1 12" xfId="6742"/>
    <cellStyle name="60% — акцент3 2_1 12" xfId="6743"/>
    <cellStyle name="60% - Акцент3 2_1 13" xfId="7346"/>
    <cellStyle name="60% — акцент3 2_1 13" xfId="7347"/>
    <cellStyle name="60% - Акцент3 2_1 14" xfId="7949"/>
    <cellStyle name="60% — акцент3 2_1 14" xfId="7950"/>
    <cellStyle name="60% - Акцент3 2_1 15" xfId="8523"/>
    <cellStyle name="60% — акцент3 2_1 15" xfId="8524"/>
    <cellStyle name="60% - Акцент3 2_1 2" xfId="8665"/>
    <cellStyle name="60% — акцент3 2_1 2" xfId="8665"/>
    <cellStyle name="60% - Акцент3 2_1 2 10" xfId="6141"/>
    <cellStyle name="60% — акцент3 2_1 2 10" xfId="6142"/>
    <cellStyle name="60% - Акцент3 2_1 2 11" xfId="6744"/>
    <cellStyle name="60% — акцент3 2_1 2 11" xfId="6745"/>
    <cellStyle name="60% - Акцент3 2_1 2 12" xfId="7348"/>
    <cellStyle name="60% — акцент3 2_1 2 12" xfId="7349"/>
    <cellStyle name="60% - Акцент3 2_1 2 13" xfId="7951"/>
    <cellStyle name="60% — акцент3 2_1 2 13" xfId="7952"/>
    <cellStyle name="60% - Акцент3 2_1 2 14" xfId="8525"/>
    <cellStyle name="60% — акцент3 2_1 2 14" xfId="8526"/>
    <cellStyle name="60% - Акцент3 2_1 2 2" xfId="1022"/>
    <cellStyle name="60% — акцент3 2_1 2 2" xfId="1023"/>
    <cellStyle name="60% - Акцент3 2_1 2 3" xfId="1918"/>
    <cellStyle name="60% — акцент3 2_1 2 3" xfId="1919"/>
    <cellStyle name="60% - Акцент3 2_1 2 4" xfId="2521"/>
    <cellStyle name="60% — акцент3 2_1 2 4" xfId="2522"/>
    <cellStyle name="60% - Акцент3 2_1 2 5" xfId="3124"/>
    <cellStyle name="60% — акцент3 2_1 2 5" xfId="3125"/>
    <cellStyle name="60% - Акцент3 2_1 2 6" xfId="3727"/>
    <cellStyle name="60% — акцент3 2_1 2 6" xfId="3728"/>
    <cellStyle name="60% - Акцент3 2_1 2 7" xfId="4330"/>
    <cellStyle name="60% — акцент3 2_1 2 7" xfId="4331"/>
    <cellStyle name="60% - Акцент3 2_1 2 8" xfId="4933"/>
    <cellStyle name="60% — акцент3 2_1 2 8" xfId="4934"/>
    <cellStyle name="60% - Акцент3 2_1 2 9" xfId="5537"/>
    <cellStyle name="60% — акцент3 2_1 2 9" xfId="5538"/>
    <cellStyle name="60% - Акцент3 2_1 3" xfId="1020"/>
    <cellStyle name="60% — акцент3 2_1 3" xfId="1021"/>
    <cellStyle name="60% - Акцент3 2_1 4" xfId="1916"/>
    <cellStyle name="60% — акцент3 2_1 4" xfId="1917"/>
    <cellStyle name="60% - Акцент3 2_1 5" xfId="2519"/>
    <cellStyle name="60% — акцент3 2_1 5" xfId="2520"/>
    <cellStyle name="60% - Акцент3 2_1 6" xfId="3122"/>
    <cellStyle name="60% — акцент3 2_1 6" xfId="3123"/>
    <cellStyle name="60% - Акцент3 2_1 7" xfId="3725"/>
    <cellStyle name="60% — акцент3 2_1 7" xfId="3726"/>
    <cellStyle name="60% - Акцент3 2_1 8" xfId="4328"/>
    <cellStyle name="60% — акцент3 2_1 8" xfId="4329"/>
    <cellStyle name="60% - Акцент3 2_1 9" xfId="4931"/>
    <cellStyle name="60% — акцент3 2_1 9" xfId="4932"/>
    <cellStyle name="60% - Акцент3 3" xfId="207"/>
    <cellStyle name="60% — акцент3 3" xfId="208"/>
    <cellStyle name="60% - Акцент3 3 10" xfId="5539"/>
    <cellStyle name="60% — акцент3 3 10" xfId="5540"/>
    <cellStyle name="60% - Акцент3 3 11" xfId="6143"/>
    <cellStyle name="60% — акцент3 3 11" xfId="6144"/>
    <cellStyle name="60% - Акцент3 3 12" xfId="6746"/>
    <cellStyle name="60% — акцент3 3 12" xfId="6747"/>
    <cellStyle name="60% - Акцент3 3 13" xfId="7350"/>
    <cellStyle name="60% — акцент3 3 13" xfId="7351"/>
    <cellStyle name="60% - Акцент3 3 14" xfId="7953"/>
    <cellStyle name="60% — акцент3 3 14" xfId="7954"/>
    <cellStyle name="60% - Акцент3 3 15" xfId="8527"/>
    <cellStyle name="60% — акцент3 3 15" xfId="8528"/>
    <cellStyle name="60% - Акцент3 3 2" xfId="209"/>
    <cellStyle name="60% — акцент3 3 2" xfId="210"/>
    <cellStyle name="60% - Акцент3 3 2 10" xfId="6145"/>
    <cellStyle name="60% — акцент3 3 2 10" xfId="6146"/>
    <cellStyle name="60% - Акцент3 3 2 11" xfId="6748"/>
    <cellStyle name="60% — акцент3 3 2 11" xfId="6749"/>
    <cellStyle name="60% - Акцент3 3 2 12" xfId="7352"/>
    <cellStyle name="60% — акцент3 3 2 12" xfId="7353"/>
    <cellStyle name="60% - Акцент3 3 2 13" xfId="7955"/>
    <cellStyle name="60% — акцент3 3 2 13" xfId="7956"/>
    <cellStyle name="60% - Акцент3 3 2 14" xfId="8529"/>
    <cellStyle name="60% — акцент3 3 2 14" xfId="8530"/>
    <cellStyle name="60% - Акцент3 3 2 2" xfId="1026"/>
    <cellStyle name="60% — акцент3 3 2 2" xfId="1027"/>
    <cellStyle name="60% - Акцент3 3 2 3" xfId="1922"/>
    <cellStyle name="60% — акцент3 3 2 3" xfId="1923"/>
    <cellStyle name="60% - Акцент3 3 2 4" xfId="2525"/>
    <cellStyle name="60% — акцент3 3 2 4" xfId="2526"/>
    <cellStyle name="60% - Акцент3 3 2 5" xfId="3128"/>
    <cellStyle name="60% — акцент3 3 2 5" xfId="3129"/>
    <cellStyle name="60% - Акцент3 3 2 6" xfId="3731"/>
    <cellStyle name="60% — акцент3 3 2 6" xfId="3732"/>
    <cellStyle name="60% - Акцент3 3 2 7" xfId="4334"/>
    <cellStyle name="60% — акцент3 3 2 7" xfId="4335"/>
    <cellStyle name="60% - Акцент3 3 2 8" xfId="4937"/>
    <cellStyle name="60% — акцент3 3 2 8" xfId="4938"/>
    <cellStyle name="60% - Акцент3 3 2 9" xfId="5541"/>
    <cellStyle name="60% — акцент3 3 2 9" xfId="5542"/>
    <cellStyle name="60% - Акцент3 3 2_1" xfId="8670"/>
    <cellStyle name="60% — акцент3 3 2_1" xfId="8670"/>
    <cellStyle name="60% - Акцент3 3 2_1 10" xfId="5543"/>
    <cellStyle name="60% — акцент3 3 2_1 10" xfId="5544"/>
    <cellStyle name="60% - Акцент3 3 2_1 11" xfId="6147"/>
    <cellStyle name="60% — акцент3 3 2_1 11" xfId="6148"/>
    <cellStyle name="60% - Акцент3 3 2_1 12" xfId="6750"/>
    <cellStyle name="60% — акцент3 3 2_1 12" xfId="6751"/>
    <cellStyle name="60% - Акцент3 3 2_1 13" xfId="7354"/>
    <cellStyle name="60% — акцент3 3 2_1 13" xfId="7355"/>
    <cellStyle name="60% - Акцент3 3 2_1 14" xfId="7957"/>
    <cellStyle name="60% — акцент3 3 2_1 14" xfId="7958"/>
    <cellStyle name="60% - Акцент3 3 2_1 15" xfId="8531"/>
    <cellStyle name="60% — акцент3 3 2_1 15" xfId="8532"/>
    <cellStyle name="60% - Акцент3 3 2_1 2" xfId="8671"/>
    <cellStyle name="60% — акцент3 3 2_1 2" xfId="8671"/>
    <cellStyle name="60% - Акцент3 3 2_1 2 10" xfId="6149"/>
    <cellStyle name="60% — акцент3 3 2_1 2 10" xfId="6150"/>
    <cellStyle name="60% - Акцент3 3 2_1 2 11" xfId="6752"/>
    <cellStyle name="60% — акцент3 3 2_1 2 11" xfId="6753"/>
    <cellStyle name="60% - Акцент3 3 2_1 2 12" xfId="7356"/>
    <cellStyle name="60% — акцент3 3 2_1 2 12" xfId="7357"/>
    <cellStyle name="60% - Акцент3 3 2_1 2 13" xfId="7959"/>
    <cellStyle name="60% — акцент3 3 2_1 2 13" xfId="7960"/>
    <cellStyle name="60% - Акцент3 3 2_1 2 14" xfId="8533"/>
    <cellStyle name="60% — акцент3 3 2_1 2 14" xfId="8534"/>
    <cellStyle name="60% - Акцент3 3 2_1 2 2" xfId="1030"/>
    <cellStyle name="60% — акцент3 3 2_1 2 2" xfId="1031"/>
    <cellStyle name="60% - Акцент3 3 2_1 2 3" xfId="1926"/>
    <cellStyle name="60% — акцент3 3 2_1 2 3" xfId="1927"/>
    <cellStyle name="60% - Акцент3 3 2_1 2 4" xfId="2529"/>
    <cellStyle name="60% — акцент3 3 2_1 2 4" xfId="2530"/>
    <cellStyle name="60% - Акцент3 3 2_1 2 5" xfId="3132"/>
    <cellStyle name="60% — акцент3 3 2_1 2 5" xfId="3133"/>
    <cellStyle name="60% - Акцент3 3 2_1 2 6" xfId="3735"/>
    <cellStyle name="60% — акцент3 3 2_1 2 6" xfId="3736"/>
    <cellStyle name="60% - Акцент3 3 2_1 2 7" xfId="4338"/>
    <cellStyle name="60% — акцент3 3 2_1 2 7" xfId="4339"/>
    <cellStyle name="60% - Акцент3 3 2_1 2 8" xfId="4941"/>
    <cellStyle name="60% — акцент3 3 2_1 2 8" xfId="4942"/>
    <cellStyle name="60% - Акцент3 3 2_1 2 9" xfId="5545"/>
    <cellStyle name="60% — акцент3 3 2_1 2 9" xfId="5546"/>
    <cellStyle name="60% - Акцент3 3 2_1 3" xfId="1028"/>
    <cellStyle name="60% — акцент3 3 2_1 3" xfId="1029"/>
    <cellStyle name="60% - Акцент3 3 2_1 4" xfId="1924"/>
    <cellStyle name="60% — акцент3 3 2_1 4" xfId="1925"/>
    <cellStyle name="60% - Акцент3 3 2_1 5" xfId="2527"/>
    <cellStyle name="60% — акцент3 3 2_1 5" xfId="2528"/>
    <cellStyle name="60% - Акцент3 3 2_1 6" xfId="3130"/>
    <cellStyle name="60% — акцент3 3 2_1 6" xfId="3131"/>
    <cellStyle name="60% - Акцент3 3 2_1 7" xfId="3733"/>
    <cellStyle name="60% — акцент3 3 2_1 7" xfId="3734"/>
    <cellStyle name="60% - Акцент3 3 2_1 8" xfId="4336"/>
    <cellStyle name="60% — акцент3 3 2_1 8" xfId="4337"/>
    <cellStyle name="60% - Акцент3 3 2_1 9" xfId="4939"/>
    <cellStyle name="60% — акцент3 3 2_1 9" xfId="4940"/>
    <cellStyle name="60% - Акцент3 3 3" xfId="1024"/>
    <cellStyle name="60% — акцент3 3 3" xfId="1025"/>
    <cellStyle name="60% - Акцент3 3 4" xfId="1920"/>
    <cellStyle name="60% — акцент3 3 4" xfId="1921"/>
    <cellStyle name="60% - Акцент3 3 5" xfId="2523"/>
    <cellStyle name="60% — акцент3 3 5" xfId="2524"/>
    <cellStyle name="60% - Акцент3 3 6" xfId="3126"/>
    <cellStyle name="60% — акцент3 3 6" xfId="3127"/>
    <cellStyle name="60% - Акцент3 3 7" xfId="3729"/>
    <cellStyle name="60% — акцент3 3 7" xfId="3730"/>
    <cellStyle name="60% - Акцент3 3 8" xfId="4332"/>
    <cellStyle name="60% — акцент3 3 8" xfId="4333"/>
    <cellStyle name="60% - Акцент3 3 9" xfId="4935"/>
    <cellStyle name="60% — акцент3 3 9" xfId="4936"/>
    <cellStyle name="60% - Акцент3 3_1" xfId="8666"/>
    <cellStyle name="60% — акцент3 3_1" xfId="8666"/>
    <cellStyle name="60% - Акцент3 3_1 10" xfId="5547"/>
    <cellStyle name="60% — акцент3 3_1 10" xfId="5548"/>
    <cellStyle name="60% - Акцент3 3_1 11" xfId="6151"/>
    <cellStyle name="60% — акцент3 3_1 11" xfId="6152"/>
    <cellStyle name="60% - Акцент3 3_1 12" xfId="6754"/>
    <cellStyle name="60% — акцент3 3_1 12" xfId="6755"/>
    <cellStyle name="60% - Акцент3 3_1 13" xfId="7358"/>
    <cellStyle name="60% — акцент3 3_1 13" xfId="7359"/>
    <cellStyle name="60% - Акцент3 3_1 14" xfId="7961"/>
    <cellStyle name="60% — акцент3 3_1 14" xfId="7962"/>
    <cellStyle name="60% - Акцент3 3_1 15" xfId="8535"/>
    <cellStyle name="60% — акцент3 3_1 15" xfId="8536"/>
    <cellStyle name="60% - Акцент3 3_1 2" xfId="8665"/>
    <cellStyle name="60% — акцент3 3_1 2" xfId="8665"/>
    <cellStyle name="60% - Акцент3 3_1 2 10" xfId="6153"/>
    <cellStyle name="60% — акцент3 3_1 2 10" xfId="6154"/>
    <cellStyle name="60% - Акцент3 3_1 2 11" xfId="6756"/>
    <cellStyle name="60% — акцент3 3_1 2 11" xfId="6757"/>
    <cellStyle name="60% - Акцент3 3_1 2 12" xfId="7360"/>
    <cellStyle name="60% — акцент3 3_1 2 12" xfId="7361"/>
    <cellStyle name="60% - Акцент3 3_1 2 13" xfId="7963"/>
    <cellStyle name="60% — акцент3 3_1 2 13" xfId="7964"/>
    <cellStyle name="60% - Акцент3 3_1 2 14" xfId="8537"/>
    <cellStyle name="60% — акцент3 3_1 2 14" xfId="8538"/>
    <cellStyle name="60% - Акцент3 3_1 2 2" xfId="1034"/>
    <cellStyle name="60% — акцент3 3_1 2 2" xfId="1035"/>
    <cellStyle name="60% - Акцент3 3_1 2 3" xfId="1930"/>
    <cellStyle name="60% — акцент3 3_1 2 3" xfId="1931"/>
    <cellStyle name="60% - Акцент3 3_1 2 4" xfId="2533"/>
    <cellStyle name="60% — акцент3 3_1 2 4" xfId="2534"/>
    <cellStyle name="60% - Акцент3 3_1 2 5" xfId="3136"/>
    <cellStyle name="60% — акцент3 3_1 2 5" xfId="3137"/>
    <cellStyle name="60% - Акцент3 3_1 2 6" xfId="3739"/>
    <cellStyle name="60% — акцент3 3_1 2 6" xfId="3740"/>
    <cellStyle name="60% - Акцент3 3_1 2 7" xfId="4342"/>
    <cellStyle name="60% — акцент3 3_1 2 7" xfId="4343"/>
    <cellStyle name="60% - Акцент3 3_1 2 8" xfId="4945"/>
    <cellStyle name="60% — акцент3 3_1 2 8" xfId="4946"/>
    <cellStyle name="60% - Акцент3 3_1 2 9" xfId="5549"/>
    <cellStyle name="60% — акцент3 3_1 2 9" xfId="5550"/>
    <cellStyle name="60% - Акцент3 3_1 3" xfId="1032"/>
    <cellStyle name="60% — акцент3 3_1 3" xfId="1033"/>
    <cellStyle name="60% - Акцент3 3_1 4" xfId="1928"/>
    <cellStyle name="60% — акцент3 3_1 4" xfId="1929"/>
    <cellStyle name="60% - Акцент3 3_1 5" xfId="2531"/>
    <cellStyle name="60% — акцент3 3_1 5" xfId="2532"/>
    <cellStyle name="60% - Акцент3 3_1 6" xfId="3134"/>
    <cellStyle name="60% — акцент3 3_1 6" xfId="3135"/>
    <cellStyle name="60% - Акцент3 3_1 7" xfId="3737"/>
    <cellStyle name="60% — акцент3 3_1 7" xfId="3738"/>
    <cellStyle name="60% - Акцент3 3_1 8" xfId="4340"/>
    <cellStyle name="60% — акцент3 3_1 8" xfId="4341"/>
    <cellStyle name="60% - Акцент3 3_1 9" xfId="4943"/>
    <cellStyle name="60% — акцент3 3_1 9" xfId="4944"/>
    <cellStyle name="60% - Акцент3 4" xfId="211"/>
    <cellStyle name="60% — акцент3 4" xfId="212"/>
    <cellStyle name="60% - Акцент3 4 10" xfId="6155"/>
    <cellStyle name="60% — акцент3 4 10" xfId="6156"/>
    <cellStyle name="60% - Акцент3 4 11" xfId="6758"/>
    <cellStyle name="60% — акцент3 4 11" xfId="6759"/>
    <cellStyle name="60% - Акцент3 4 12" xfId="7362"/>
    <cellStyle name="60% — акцент3 4 12" xfId="7363"/>
    <cellStyle name="60% - Акцент3 4 13" xfId="7965"/>
    <cellStyle name="60% — акцент3 4 13" xfId="7966"/>
    <cellStyle name="60% - Акцент3 4 14" xfId="8539"/>
    <cellStyle name="60% — акцент3 4 14" xfId="8540"/>
    <cellStyle name="60% - Акцент3 4 2" xfId="1036"/>
    <cellStyle name="60% — акцент3 4 2" xfId="1037"/>
    <cellStyle name="60% - Акцент3 4 3" xfId="1932"/>
    <cellStyle name="60% — акцент3 4 3" xfId="1933"/>
    <cellStyle name="60% - Акцент3 4 4" xfId="2535"/>
    <cellStyle name="60% — акцент3 4 4" xfId="2536"/>
    <cellStyle name="60% - Акцент3 4 5" xfId="3138"/>
    <cellStyle name="60% — акцент3 4 5" xfId="3139"/>
    <cellStyle name="60% - Акцент3 4 6" xfId="3741"/>
    <cellStyle name="60% — акцент3 4 6" xfId="3742"/>
    <cellStyle name="60% - Акцент3 4 7" xfId="4344"/>
    <cellStyle name="60% — акцент3 4 7" xfId="4345"/>
    <cellStyle name="60% - Акцент3 4 8" xfId="4947"/>
    <cellStyle name="60% — акцент3 4 8" xfId="4948"/>
    <cellStyle name="60% - Акцент3 4 9" xfId="5551"/>
    <cellStyle name="60% — акцент3 4 9" xfId="5552"/>
    <cellStyle name="60% - Акцент3 4_1" xfId="8670"/>
    <cellStyle name="60% — акцент3 4_1" xfId="8670"/>
    <cellStyle name="60% - Акцент3 4_1 10" xfId="5553"/>
    <cellStyle name="60% — акцент3 4_1 10" xfId="5554"/>
    <cellStyle name="60% - Акцент3 4_1 11" xfId="6157"/>
    <cellStyle name="60% — акцент3 4_1 11" xfId="6158"/>
    <cellStyle name="60% - Акцент3 4_1 12" xfId="6760"/>
    <cellStyle name="60% — акцент3 4_1 12" xfId="6761"/>
    <cellStyle name="60% - Акцент3 4_1 13" xfId="7364"/>
    <cellStyle name="60% — акцент3 4_1 13" xfId="7365"/>
    <cellStyle name="60% - Акцент3 4_1 14" xfId="7967"/>
    <cellStyle name="60% — акцент3 4_1 14" xfId="7968"/>
    <cellStyle name="60% - Акцент3 4_1 15" xfId="8541"/>
    <cellStyle name="60% — акцент3 4_1 15" xfId="8542"/>
    <cellStyle name="60% - Акцент3 4_1 2" xfId="8671"/>
    <cellStyle name="60% — акцент3 4_1 2" xfId="8671"/>
    <cellStyle name="60% - Акцент3 4_1 2 10" xfId="6159"/>
    <cellStyle name="60% — акцент3 4_1 2 10" xfId="6160"/>
    <cellStyle name="60% - Акцент3 4_1 2 11" xfId="6762"/>
    <cellStyle name="60% — акцент3 4_1 2 11" xfId="6763"/>
    <cellStyle name="60% - Акцент3 4_1 2 12" xfId="7366"/>
    <cellStyle name="60% — акцент3 4_1 2 12" xfId="7367"/>
    <cellStyle name="60% - Акцент3 4_1 2 13" xfId="7969"/>
    <cellStyle name="60% — акцент3 4_1 2 13" xfId="7970"/>
    <cellStyle name="60% - Акцент3 4_1 2 14" xfId="8543"/>
    <cellStyle name="60% — акцент3 4_1 2 14" xfId="8544"/>
    <cellStyle name="60% - Акцент3 4_1 2 2" xfId="1040"/>
    <cellStyle name="60% — акцент3 4_1 2 2" xfId="1041"/>
    <cellStyle name="60% - Акцент3 4_1 2 3" xfId="1936"/>
    <cellStyle name="60% — акцент3 4_1 2 3" xfId="1937"/>
    <cellStyle name="60% - Акцент3 4_1 2 4" xfId="2539"/>
    <cellStyle name="60% — акцент3 4_1 2 4" xfId="2540"/>
    <cellStyle name="60% - Акцент3 4_1 2 5" xfId="3142"/>
    <cellStyle name="60% — акцент3 4_1 2 5" xfId="3143"/>
    <cellStyle name="60% - Акцент3 4_1 2 6" xfId="3745"/>
    <cellStyle name="60% — акцент3 4_1 2 6" xfId="3746"/>
    <cellStyle name="60% - Акцент3 4_1 2 7" xfId="4348"/>
    <cellStyle name="60% — акцент3 4_1 2 7" xfId="4349"/>
    <cellStyle name="60% - Акцент3 4_1 2 8" xfId="4951"/>
    <cellStyle name="60% — акцент3 4_1 2 8" xfId="4952"/>
    <cellStyle name="60% - Акцент3 4_1 2 9" xfId="5555"/>
    <cellStyle name="60% — акцент3 4_1 2 9" xfId="5556"/>
    <cellStyle name="60% - Акцент3 4_1 3" xfId="1038"/>
    <cellStyle name="60% — акцент3 4_1 3" xfId="1039"/>
    <cellStyle name="60% - Акцент3 4_1 4" xfId="1934"/>
    <cellStyle name="60% — акцент3 4_1 4" xfId="1935"/>
    <cellStyle name="60% - Акцент3 4_1 5" xfId="2537"/>
    <cellStyle name="60% — акцент3 4_1 5" xfId="2538"/>
    <cellStyle name="60% - Акцент3 4_1 6" xfId="3140"/>
    <cellStyle name="60% — акцент3 4_1 6" xfId="3141"/>
    <cellStyle name="60% - Акцент3 4_1 7" xfId="3743"/>
    <cellStyle name="60% — акцент3 4_1 7" xfId="3744"/>
    <cellStyle name="60% - Акцент3 4_1 8" xfId="4346"/>
    <cellStyle name="60% — акцент3 4_1 8" xfId="4347"/>
    <cellStyle name="60% - Акцент3 4_1 9" xfId="4949"/>
    <cellStyle name="60% — акцент3 4_1 9" xfId="4950"/>
    <cellStyle name="60% - Акцент3 5" xfId="1010"/>
    <cellStyle name="60% — акцент3 5" xfId="1011"/>
    <cellStyle name="60% - Акцент3 6" xfId="1906"/>
    <cellStyle name="60% — акцент3 6" xfId="1907"/>
    <cellStyle name="60% - Акцент3 7" xfId="2509"/>
    <cellStyle name="60% — акцент3 7" xfId="2510"/>
    <cellStyle name="60% - Акцент3 8" xfId="3112"/>
    <cellStyle name="60% — акцент3 8" xfId="3113"/>
    <cellStyle name="60% - Акцент3 9" xfId="3715"/>
    <cellStyle name="60% — акцент3 9" xfId="3716"/>
    <cellStyle name="60% - Акцент3_1" xfId="8666"/>
    <cellStyle name="60% - Акцент4" xfId="213"/>
    <cellStyle name="60% — акцент4" xfId="214"/>
    <cellStyle name="60% - Акцент4 10" xfId="4351"/>
    <cellStyle name="60% — акцент4 10" xfId="4352"/>
    <cellStyle name="60% - Акцент4 11" xfId="4954"/>
    <cellStyle name="60% — акцент4 11" xfId="4955"/>
    <cellStyle name="60% - Акцент4 12" xfId="5558"/>
    <cellStyle name="60% — акцент4 12" xfId="5559"/>
    <cellStyle name="60% - Акцент4 13" xfId="6162"/>
    <cellStyle name="60% — акцент4 13" xfId="6163"/>
    <cellStyle name="60% - Акцент4 14" xfId="6765"/>
    <cellStyle name="60% — акцент4 14" xfId="6766"/>
    <cellStyle name="60% - Акцент4 15" xfId="7369"/>
    <cellStyle name="60% — акцент4 15" xfId="7370"/>
    <cellStyle name="60% - Акцент4 16" xfId="7972"/>
    <cellStyle name="60% — акцент4 16" xfId="7973"/>
    <cellStyle name="60% - Акцент4 17" xfId="8545"/>
    <cellStyle name="60% — акцент4 17" xfId="8546"/>
    <cellStyle name="60% - Акцент4 18" xfId="8711"/>
    <cellStyle name="60% - Акцент4 2" xfId="215"/>
    <cellStyle name="60% — акцент4 2" xfId="216"/>
    <cellStyle name="60% - Акцент4 2 10" xfId="5560"/>
    <cellStyle name="60% — акцент4 2 10" xfId="5561"/>
    <cellStyle name="60% - Акцент4 2 11" xfId="6164"/>
    <cellStyle name="60% — акцент4 2 11" xfId="6165"/>
    <cellStyle name="60% - Акцент4 2 12" xfId="6767"/>
    <cellStyle name="60% — акцент4 2 12" xfId="6768"/>
    <cellStyle name="60% - Акцент4 2 13" xfId="7371"/>
    <cellStyle name="60% — акцент4 2 13" xfId="7372"/>
    <cellStyle name="60% - Акцент4 2 14" xfId="7974"/>
    <cellStyle name="60% — акцент4 2 14" xfId="7975"/>
    <cellStyle name="60% - Акцент4 2 15" xfId="8547"/>
    <cellStyle name="60% — акцент4 2 15" xfId="8548"/>
    <cellStyle name="60% - Акцент4 2 2" xfId="217"/>
    <cellStyle name="60% — акцент4 2 2" xfId="218"/>
    <cellStyle name="60% - Акцент4 2 2 10" xfId="6166"/>
    <cellStyle name="60% — акцент4 2 2 10" xfId="6167"/>
    <cellStyle name="60% - Акцент4 2 2 11" xfId="6769"/>
    <cellStyle name="60% — акцент4 2 2 11" xfId="6770"/>
    <cellStyle name="60% - Акцент4 2 2 12" xfId="7373"/>
    <cellStyle name="60% — акцент4 2 2 12" xfId="7374"/>
    <cellStyle name="60% - Акцент4 2 2 13" xfId="7976"/>
    <cellStyle name="60% — акцент4 2 2 13" xfId="7977"/>
    <cellStyle name="60% - Акцент4 2 2 14" xfId="8549"/>
    <cellStyle name="60% — акцент4 2 2 14" xfId="8550"/>
    <cellStyle name="60% - Акцент4 2 2 2" xfId="1046"/>
    <cellStyle name="60% — акцент4 2 2 2" xfId="1047"/>
    <cellStyle name="60% - Акцент4 2 2 3" xfId="1943"/>
    <cellStyle name="60% — акцент4 2 2 3" xfId="1944"/>
    <cellStyle name="60% - Акцент4 2 2 4" xfId="2546"/>
    <cellStyle name="60% — акцент4 2 2 4" xfId="2547"/>
    <cellStyle name="60% - Акцент4 2 2 5" xfId="3149"/>
    <cellStyle name="60% — акцент4 2 2 5" xfId="3150"/>
    <cellStyle name="60% - Акцент4 2 2 6" xfId="3752"/>
    <cellStyle name="60% — акцент4 2 2 6" xfId="3753"/>
    <cellStyle name="60% - Акцент4 2 2 7" xfId="4355"/>
    <cellStyle name="60% — акцент4 2 2 7" xfId="4356"/>
    <cellStyle name="60% - Акцент4 2 2 8" xfId="4958"/>
    <cellStyle name="60% — акцент4 2 2 8" xfId="4959"/>
    <cellStyle name="60% - Акцент4 2 2 9" xfId="5562"/>
    <cellStyle name="60% — акцент4 2 2 9" xfId="5563"/>
    <cellStyle name="60% - Акцент4 2 2_1" xfId="8670"/>
    <cellStyle name="60% — акцент4 2 2_1" xfId="8670"/>
    <cellStyle name="60% - Акцент4 2 2_1 10" xfId="5564"/>
    <cellStyle name="60% — акцент4 2 2_1 10" xfId="5565"/>
    <cellStyle name="60% - Акцент4 2 2_1 11" xfId="6168"/>
    <cellStyle name="60% — акцент4 2 2_1 11" xfId="6169"/>
    <cellStyle name="60% - Акцент4 2 2_1 12" xfId="6771"/>
    <cellStyle name="60% — акцент4 2 2_1 12" xfId="6772"/>
    <cellStyle name="60% - Акцент4 2 2_1 13" xfId="7375"/>
    <cellStyle name="60% — акцент4 2 2_1 13" xfId="7376"/>
    <cellStyle name="60% - Акцент4 2 2_1 14" xfId="7978"/>
    <cellStyle name="60% — акцент4 2 2_1 14" xfId="7979"/>
    <cellStyle name="60% - Акцент4 2 2_1 15" xfId="8551"/>
    <cellStyle name="60% — акцент4 2 2_1 15" xfId="8552"/>
    <cellStyle name="60% - Акцент4 2 2_1 2" xfId="8671"/>
    <cellStyle name="60% — акцент4 2 2_1 2" xfId="8671"/>
    <cellStyle name="60% - Акцент4 2 2_1 2 10" xfId="6170"/>
    <cellStyle name="60% — акцент4 2 2_1 2 10" xfId="6171"/>
    <cellStyle name="60% - Акцент4 2 2_1 2 11" xfId="6773"/>
    <cellStyle name="60% — акцент4 2 2_1 2 11" xfId="6774"/>
    <cellStyle name="60% - Акцент4 2 2_1 2 12" xfId="7377"/>
    <cellStyle name="60% — акцент4 2 2_1 2 12" xfId="7378"/>
    <cellStyle name="60% - Акцент4 2 2_1 2 13" xfId="7980"/>
    <cellStyle name="60% — акцент4 2 2_1 2 13" xfId="7981"/>
    <cellStyle name="60% - Акцент4 2 2_1 2 14" xfId="8553"/>
    <cellStyle name="60% — акцент4 2 2_1 2 14" xfId="8554"/>
    <cellStyle name="60% - Акцент4 2 2_1 2 2" xfId="1050"/>
    <cellStyle name="60% — акцент4 2 2_1 2 2" xfId="1051"/>
    <cellStyle name="60% - Акцент4 2 2_1 2 3" xfId="1947"/>
    <cellStyle name="60% — акцент4 2 2_1 2 3" xfId="1948"/>
    <cellStyle name="60% - Акцент4 2 2_1 2 4" xfId="2550"/>
    <cellStyle name="60% — акцент4 2 2_1 2 4" xfId="2551"/>
    <cellStyle name="60% - Акцент4 2 2_1 2 5" xfId="3153"/>
    <cellStyle name="60% — акцент4 2 2_1 2 5" xfId="3154"/>
    <cellStyle name="60% - Акцент4 2 2_1 2 6" xfId="3756"/>
    <cellStyle name="60% — акцент4 2 2_1 2 6" xfId="3757"/>
    <cellStyle name="60% - Акцент4 2 2_1 2 7" xfId="4359"/>
    <cellStyle name="60% — акцент4 2 2_1 2 7" xfId="4360"/>
    <cellStyle name="60% - Акцент4 2 2_1 2 8" xfId="4962"/>
    <cellStyle name="60% — акцент4 2 2_1 2 8" xfId="4963"/>
    <cellStyle name="60% - Акцент4 2 2_1 2 9" xfId="5566"/>
    <cellStyle name="60% — акцент4 2 2_1 2 9" xfId="5567"/>
    <cellStyle name="60% - Акцент4 2 2_1 3" xfId="1048"/>
    <cellStyle name="60% — акцент4 2 2_1 3" xfId="1049"/>
    <cellStyle name="60% - Акцент4 2 2_1 4" xfId="1945"/>
    <cellStyle name="60% — акцент4 2 2_1 4" xfId="1946"/>
    <cellStyle name="60% - Акцент4 2 2_1 5" xfId="2548"/>
    <cellStyle name="60% — акцент4 2 2_1 5" xfId="2549"/>
    <cellStyle name="60% - Акцент4 2 2_1 6" xfId="3151"/>
    <cellStyle name="60% — акцент4 2 2_1 6" xfId="3152"/>
    <cellStyle name="60% - Акцент4 2 2_1 7" xfId="3754"/>
    <cellStyle name="60% — акцент4 2 2_1 7" xfId="3755"/>
    <cellStyle name="60% - Акцент4 2 2_1 8" xfId="4357"/>
    <cellStyle name="60% — акцент4 2 2_1 8" xfId="4358"/>
    <cellStyle name="60% - Акцент4 2 2_1 9" xfId="4960"/>
    <cellStyle name="60% — акцент4 2 2_1 9" xfId="4961"/>
    <cellStyle name="60% - Акцент4 2 3" xfId="1044"/>
    <cellStyle name="60% — акцент4 2 3" xfId="1045"/>
    <cellStyle name="60% - Акцент4 2 4" xfId="1941"/>
    <cellStyle name="60% — акцент4 2 4" xfId="1942"/>
    <cellStyle name="60% - Акцент4 2 5" xfId="2544"/>
    <cellStyle name="60% — акцент4 2 5" xfId="2545"/>
    <cellStyle name="60% - Акцент4 2 6" xfId="3147"/>
    <cellStyle name="60% — акцент4 2 6" xfId="3148"/>
    <cellStyle name="60% - Акцент4 2 7" xfId="3750"/>
    <cellStyle name="60% — акцент4 2 7" xfId="3751"/>
    <cellStyle name="60% - Акцент4 2 8" xfId="4353"/>
    <cellStyle name="60% — акцент4 2 8" xfId="4354"/>
    <cellStyle name="60% - Акцент4 2 9" xfId="4956"/>
    <cellStyle name="60% — акцент4 2 9" xfId="4957"/>
    <cellStyle name="60% - Акцент4 2_1" xfId="8676"/>
    <cellStyle name="60% — акцент4 2_1" xfId="8676"/>
    <cellStyle name="60% - Акцент4 2_1 10" xfId="5568"/>
    <cellStyle name="60% — акцент4 2_1 10" xfId="5569"/>
    <cellStyle name="60% - Акцент4 2_1 11" xfId="6172"/>
    <cellStyle name="60% — акцент4 2_1 11" xfId="6173"/>
    <cellStyle name="60% - Акцент4 2_1 12" xfId="6775"/>
    <cellStyle name="60% — акцент4 2_1 12" xfId="6776"/>
    <cellStyle name="60% - Акцент4 2_1 13" xfId="7379"/>
    <cellStyle name="60% — акцент4 2_1 13" xfId="7380"/>
    <cellStyle name="60% - Акцент4 2_1 14" xfId="7982"/>
    <cellStyle name="60% — акцент4 2_1 14" xfId="7983"/>
    <cellStyle name="60% - Акцент4 2_1 15" xfId="8555"/>
    <cellStyle name="60% — акцент4 2_1 15" xfId="8556"/>
    <cellStyle name="60% - Акцент4 2_1 2" xfId="8667"/>
    <cellStyle name="60% — акцент4 2_1 2" xfId="8667"/>
    <cellStyle name="60% - Акцент4 2_1 2 10" xfId="6174"/>
    <cellStyle name="60% — акцент4 2_1 2 10" xfId="6175"/>
    <cellStyle name="60% - Акцент4 2_1 2 11" xfId="6777"/>
    <cellStyle name="60% — акцент4 2_1 2 11" xfId="6778"/>
    <cellStyle name="60% - Акцент4 2_1 2 12" xfId="7381"/>
    <cellStyle name="60% — акцент4 2_1 2 12" xfId="7382"/>
    <cellStyle name="60% - Акцент4 2_1 2 13" xfId="7984"/>
    <cellStyle name="60% — акцент4 2_1 2 13" xfId="7985"/>
    <cellStyle name="60% - Акцент4 2_1 2 14" xfId="8557"/>
    <cellStyle name="60% — акцент4 2_1 2 14" xfId="8558"/>
    <cellStyle name="60% - Акцент4 2_1 2 2" xfId="1054"/>
    <cellStyle name="60% — акцент4 2_1 2 2" xfId="1055"/>
    <cellStyle name="60% - Акцент4 2_1 2 3" xfId="1951"/>
    <cellStyle name="60% — акцент4 2_1 2 3" xfId="1952"/>
    <cellStyle name="60% - Акцент4 2_1 2 4" xfId="2554"/>
    <cellStyle name="60% — акцент4 2_1 2 4" xfId="2555"/>
    <cellStyle name="60% - Акцент4 2_1 2 5" xfId="3157"/>
    <cellStyle name="60% — акцент4 2_1 2 5" xfId="3158"/>
    <cellStyle name="60% - Акцент4 2_1 2 6" xfId="3760"/>
    <cellStyle name="60% — акцент4 2_1 2 6" xfId="3761"/>
    <cellStyle name="60% - Акцент4 2_1 2 7" xfId="4363"/>
    <cellStyle name="60% — акцент4 2_1 2 7" xfId="4364"/>
    <cellStyle name="60% - Акцент4 2_1 2 8" xfId="4966"/>
    <cellStyle name="60% — акцент4 2_1 2 8" xfId="4967"/>
    <cellStyle name="60% - Акцент4 2_1 2 9" xfId="5570"/>
    <cellStyle name="60% — акцент4 2_1 2 9" xfId="5571"/>
    <cellStyle name="60% - Акцент4 2_1 3" xfId="1052"/>
    <cellStyle name="60% — акцент4 2_1 3" xfId="1053"/>
    <cellStyle name="60% - Акцент4 2_1 4" xfId="1949"/>
    <cellStyle name="60% — акцент4 2_1 4" xfId="1950"/>
    <cellStyle name="60% - Акцент4 2_1 5" xfId="2552"/>
    <cellStyle name="60% — акцент4 2_1 5" xfId="2553"/>
    <cellStyle name="60% - Акцент4 2_1 6" xfId="3155"/>
    <cellStyle name="60% — акцент4 2_1 6" xfId="3156"/>
    <cellStyle name="60% - Акцент4 2_1 7" xfId="3758"/>
    <cellStyle name="60% — акцент4 2_1 7" xfId="3759"/>
    <cellStyle name="60% - Акцент4 2_1 8" xfId="4361"/>
    <cellStyle name="60% — акцент4 2_1 8" xfId="4362"/>
    <cellStyle name="60% - Акцент4 2_1 9" xfId="4964"/>
    <cellStyle name="60% — акцент4 2_1 9" xfId="4965"/>
    <cellStyle name="60% - Акцент4 3" xfId="219"/>
    <cellStyle name="60% — акцент4 3" xfId="220"/>
    <cellStyle name="60% - Акцент4 3 10" xfId="5572"/>
    <cellStyle name="60% — акцент4 3 10" xfId="5573"/>
    <cellStyle name="60% - Акцент4 3 11" xfId="6176"/>
    <cellStyle name="60% — акцент4 3 11" xfId="6177"/>
    <cellStyle name="60% - Акцент4 3 12" xfId="6779"/>
    <cellStyle name="60% — акцент4 3 12" xfId="6780"/>
    <cellStyle name="60% - Акцент4 3 13" xfId="7383"/>
    <cellStyle name="60% — акцент4 3 13" xfId="7384"/>
    <cellStyle name="60% - Акцент4 3 14" xfId="7986"/>
    <cellStyle name="60% — акцент4 3 14" xfId="7987"/>
    <cellStyle name="60% - Акцент4 3 15" xfId="8559"/>
    <cellStyle name="60% — акцент4 3 15" xfId="8560"/>
    <cellStyle name="60% - Акцент4 3 2" xfId="221"/>
    <cellStyle name="60% — акцент4 3 2" xfId="222"/>
    <cellStyle name="60% - Акцент4 3 2 10" xfId="6178"/>
    <cellStyle name="60% — акцент4 3 2 10" xfId="6179"/>
    <cellStyle name="60% - Акцент4 3 2 11" xfId="6781"/>
    <cellStyle name="60% — акцент4 3 2 11" xfId="6782"/>
    <cellStyle name="60% - Акцент4 3 2 12" xfId="7385"/>
    <cellStyle name="60% — акцент4 3 2 12" xfId="7386"/>
    <cellStyle name="60% - Акцент4 3 2 13" xfId="7988"/>
    <cellStyle name="60% — акцент4 3 2 13" xfId="7989"/>
    <cellStyle name="60% - Акцент4 3 2 14" xfId="8561"/>
    <cellStyle name="60% — акцент4 3 2 14" xfId="8562"/>
    <cellStyle name="60% - Акцент4 3 2 2" xfId="1058"/>
    <cellStyle name="60% — акцент4 3 2 2" xfId="1059"/>
    <cellStyle name="60% - Акцент4 3 2 3" xfId="1955"/>
    <cellStyle name="60% — акцент4 3 2 3" xfId="1956"/>
    <cellStyle name="60% - Акцент4 3 2 4" xfId="2558"/>
    <cellStyle name="60% — акцент4 3 2 4" xfId="2559"/>
    <cellStyle name="60% - Акцент4 3 2 5" xfId="3161"/>
    <cellStyle name="60% — акцент4 3 2 5" xfId="3162"/>
    <cellStyle name="60% - Акцент4 3 2 6" xfId="3764"/>
    <cellStyle name="60% — акцент4 3 2 6" xfId="3765"/>
    <cellStyle name="60% - Акцент4 3 2 7" xfId="4367"/>
    <cellStyle name="60% — акцент4 3 2 7" xfId="4368"/>
    <cellStyle name="60% - Акцент4 3 2 8" xfId="4970"/>
    <cellStyle name="60% — акцент4 3 2 8" xfId="4971"/>
    <cellStyle name="60% - Акцент4 3 2 9" xfId="5574"/>
    <cellStyle name="60% — акцент4 3 2 9" xfId="5575"/>
    <cellStyle name="60% - Акцент4 3 2_1" xfId="8670"/>
    <cellStyle name="60% — акцент4 3 2_1" xfId="8670"/>
    <cellStyle name="60% - Акцент4 3 2_1 10" xfId="5576"/>
    <cellStyle name="60% — акцент4 3 2_1 10" xfId="5577"/>
    <cellStyle name="60% - Акцент4 3 2_1 11" xfId="6180"/>
    <cellStyle name="60% — акцент4 3 2_1 11" xfId="6181"/>
    <cellStyle name="60% - Акцент4 3 2_1 12" xfId="6783"/>
    <cellStyle name="60% — акцент4 3 2_1 12" xfId="6784"/>
    <cellStyle name="60% - Акцент4 3 2_1 13" xfId="7387"/>
    <cellStyle name="60% — акцент4 3 2_1 13" xfId="7388"/>
    <cellStyle name="60% - Акцент4 3 2_1 14" xfId="7990"/>
    <cellStyle name="60% — акцент4 3 2_1 14" xfId="7991"/>
    <cellStyle name="60% - Акцент4 3 2_1 15" xfId="8563"/>
    <cellStyle name="60% — акцент4 3 2_1 15" xfId="8564"/>
    <cellStyle name="60% - Акцент4 3 2_1 2" xfId="8671"/>
    <cellStyle name="60% — акцент4 3 2_1 2" xfId="8671"/>
    <cellStyle name="60% - Акцент4 3 2_1 2 10" xfId="6182"/>
    <cellStyle name="60% — акцент4 3 2_1 2 10" xfId="6183"/>
    <cellStyle name="60% - Акцент4 3 2_1 2 11" xfId="6785"/>
    <cellStyle name="60% — акцент4 3 2_1 2 11" xfId="6786"/>
    <cellStyle name="60% - Акцент4 3 2_1 2 12" xfId="7389"/>
    <cellStyle name="60% — акцент4 3 2_1 2 12" xfId="7390"/>
    <cellStyle name="60% - Акцент4 3 2_1 2 13" xfId="7992"/>
    <cellStyle name="60% — акцент4 3 2_1 2 13" xfId="7993"/>
    <cellStyle name="60% - Акцент4 3 2_1 2 14" xfId="8565"/>
    <cellStyle name="60% — акцент4 3 2_1 2 14" xfId="8566"/>
    <cellStyle name="60% - Акцент4 3 2_1 2 2" xfId="1062"/>
    <cellStyle name="60% — акцент4 3 2_1 2 2" xfId="1063"/>
    <cellStyle name="60% - Акцент4 3 2_1 2 3" xfId="1959"/>
    <cellStyle name="60% — акцент4 3 2_1 2 3" xfId="1960"/>
    <cellStyle name="60% - Акцент4 3 2_1 2 4" xfId="2562"/>
    <cellStyle name="60% — акцент4 3 2_1 2 4" xfId="2563"/>
    <cellStyle name="60% - Акцент4 3 2_1 2 5" xfId="3165"/>
    <cellStyle name="60% — акцент4 3 2_1 2 5" xfId="3166"/>
    <cellStyle name="60% - Акцент4 3 2_1 2 6" xfId="3768"/>
    <cellStyle name="60% — акцент4 3 2_1 2 6" xfId="3769"/>
    <cellStyle name="60% - Акцент4 3 2_1 2 7" xfId="4371"/>
    <cellStyle name="60% — акцент4 3 2_1 2 7" xfId="4372"/>
    <cellStyle name="60% - Акцент4 3 2_1 2 8" xfId="4974"/>
    <cellStyle name="60% — акцент4 3 2_1 2 8" xfId="4975"/>
    <cellStyle name="60% - Акцент4 3 2_1 2 9" xfId="5578"/>
    <cellStyle name="60% — акцент4 3 2_1 2 9" xfId="5579"/>
    <cellStyle name="60% - Акцент4 3 2_1 3" xfId="1060"/>
    <cellStyle name="60% — акцент4 3 2_1 3" xfId="1061"/>
    <cellStyle name="60% - Акцент4 3 2_1 4" xfId="1957"/>
    <cellStyle name="60% — акцент4 3 2_1 4" xfId="1958"/>
    <cellStyle name="60% - Акцент4 3 2_1 5" xfId="2560"/>
    <cellStyle name="60% — акцент4 3 2_1 5" xfId="2561"/>
    <cellStyle name="60% - Акцент4 3 2_1 6" xfId="3163"/>
    <cellStyle name="60% — акцент4 3 2_1 6" xfId="3164"/>
    <cellStyle name="60% - Акцент4 3 2_1 7" xfId="3766"/>
    <cellStyle name="60% — акцент4 3 2_1 7" xfId="3767"/>
    <cellStyle name="60% - Акцент4 3 2_1 8" xfId="4369"/>
    <cellStyle name="60% — акцент4 3 2_1 8" xfId="4370"/>
    <cellStyle name="60% - Акцент4 3 2_1 9" xfId="4972"/>
    <cellStyle name="60% — акцент4 3 2_1 9" xfId="4973"/>
    <cellStyle name="60% - Акцент4 3 3" xfId="1056"/>
    <cellStyle name="60% — акцент4 3 3" xfId="1057"/>
    <cellStyle name="60% - Акцент4 3 4" xfId="1953"/>
    <cellStyle name="60% — акцент4 3 4" xfId="1954"/>
    <cellStyle name="60% - Акцент4 3 5" xfId="2556"/>
    <cellStyle name="60% — акцент4 3 5" xfId="2557"/>
    <cellStyle name="60% - Акцент4 3 6" xfId="3159"/>
    <cellStyle name="60% — акцент4 3 6" xfId="3160"/>
    <cellStyle name="60% - Акцент4 3 7" xfId="3762"/>
    <cellStyle name="60% — акцент4 3 7" xfId="3763"/>
    <cellStyle name="60% - Акцент4 3 8" xfId="4365"/>
    <cellStyle name="60% — акцент4 3 8" xfId="4366"/>
    <cellStyle name="60% - Акцент4 3 9" xfId="4968"/>
    <cellStyle name="60% — акцент4 3 9" xfId="4969"/>
    <cellStyle name="60% - Акцент4 3_1" xfId="8676"/>
    <cellStyle name="60% — акцент4 3_1" xfId="8676"/>
    <cellStyle name="60% - Акцент4 3_1 10" xfId="5580"/>
    <cellStyle name="60% — акцент4 3_1 10" xfId="5581"/>
    <cellStyle name="60% - Акцент4 3_1 11" xfId="6184"/>
    <cellStyle name="60% — акцент4 3_1 11" xfId="6185"/>
    <cellStyle name="60% - Акцент4 3_1 12" xfId="6787"/>
    <cellStyle name="60% — акцент4 3_1 12" xfId="6788"/>
    <cellStyle name="60% - Акцент4 3_1 13" xfId="7391"/>
    <cellStyle name="60% — акцент4 3_1 13" xfId="7392"/>
    <cellStyle name="60% - Акцент4 3_1 14" xfId="7994"/>
    <cellStyle name="60% — акцент4 3_1 14" xfId="7995"/>
    <cellStyle name="60% - Акцент4 3_1 15" xfId="8567"/>
    <cellStyle name="60% — акцент4 3_1 15" xfId="8568"/>
    <cellStyle name="60% - Акцент4 3_1 2" xfId="8667"/>
    <cellStyle name="60% — акцент4 3_1 2" xfId="8667"/>
    <cellStyle name="60% - Акцент4 3_1 2 10" xfId="6186"/>
    <cellStyle name="60% — акцент4 3_1 2 10" xfId="6187"/>
    <cellStyle name="60% - Акцент4 3_1 2 11" xfId="6789"/>
    <cellStyle name="60% — акцент4 3_1 2 11" xfId="6790"/>
    <cellStyle name="60% - Акцент4 3_1 2 12" xfId="7393"/>
    <cellStyle name="60% — акцент4 3_1 2 12" xfId="7394"/>
    <cellStyle name="60% - Акцент4 3_1 2 13" xfId="7996"/>
    <cellStyle name="60% — акцент4 3_1 2 13" xfId="7997"/>
    <cellStyle name="60% - Акцент4 3_1 2 14" xfId="8569"/>
    <cellStyle name="60% — акцент4 3_1 2 14" xfId="8570"/>
    <cellStyle name="60% - Акцент4 3_1 2 2" xfId="1066"/>
    <cellStyle name="60% — акцент4 3_1 2 2" xfId="1067"/>
    <cellStyle name="60% - Акцент4 3_1 2 3" xfId="1963"/>
    <cellStyle name="60% — акцент4 3_1 2 3" xfId="1964"/>
    <cellStyle name="60% - Акцент4 3_1 2 4" xfId="2566"/>
    <cellStyle name="60% — акцент4 3_1 2 4" xfId="2567"/>
    <cellStyle name="60% - Акцент4 3_1 2 5" xfId="3169"/>
    <cellStyle name="60% — акцент4 3_1 2 5" xfId="3170"/>
    <cellStyle name="60% - Акцент4 3_1 2 6" xfId="3772"/>
    <cellStyle name="60% — акцент4 3_1 2 6" xfId="3773"/>
    <cellStyle name="60% - Акцент4 3_1 2 7" xfId="4375"/>
    <cellStyle name="60% — акцент4 3_1 2 7" xfId="4376"/>
    <cellStyle name="60% - Акцент4 3_1 2 8" xfId="4978"/>
    <cellStyle name="60% — акцент4 3_1 2 8" xfId="4979"/>
    <cellStyle name="60% - Акцент4 3_1 2 9" xfId="5582"/>
    <cellStyle name="60% — акцент4 3_1 2 9" xfId="5583"/>
    <cellStyle name="60% - Акцент4 3_1 3" xfId="1064"/>
    <cellStyle name="60% — акцент4 3_1 3" xfId="1065"/>
    <cellStyle name="60% - Акцент4 3_1 4" xfId="1961"/>
    <cellStyle name="60% — акцент4 3_1 4" xfId="1962"/>
    <cellStyle name="60% - Акцент4 3_1 5" xfId="2564"/>
    <cellStyle name="60% — акцент4 3_1 5" xfId="2565"/>
    <cellStyle name="60% - Акцент4 3_1 6" xfId="3167"/>
    <cellStyle name="60% — акцент4 3_1 6" xfId="3168"/>
    <cellStyle name="60% - Акцент4 3_1 7" xfId="3770"/>
    <cellStyle name="60% — акцент4 3_1 7" xfId="3771"/>
    <cellStyle name="60% - Акцент4 3_1 8" xfId="4373"/>
    <cellStyle name="60% — акцент4 3_1 8" xfId="4374"/>
    <cellStyle name="60% - Акцент4 3_1 9" xfId="4976"/>
    <cellStyle name="60% — акцент4 3_1 9" xfId="4977"/>
    <cellStyle name="60% - Акцент4 4" xfId="223"/>
    <cellStyle name="60% — акцент4 4" xfId="224"/>
    <cellStyle name="60% - Акцент4 4 10" xfId="6188"/>
    <cellStyle name="60% — акцент4 4 10" xfId="6189"/>
    <cellStyle name="60% - Акцент4 4 11" xfId="6791"/>
    <cellStyle name="60% — акцент4 4 11" xfId="6792"/>
    <cellStyle name="60% - Акцент4 4 12" xfId="7395"/>
    <cellStyle name="60% — акцент4 4 12" xfId="7396"/>
    <cellStyle name="60% - Акцент4 4 13" xfId="7998"/>
    <cellStyle name="60% — акцент4 4 13" xfId="7999"/>
    <cellStyle name="60% - Акцент4 4 14" xfId="8571"/>
    <cellStyle name="60% — акцент4 4 14" xfId="8572"/>
    <cellStyle name="60% - Акцент4 4 2" xfId="1068"/>
    <cellStyle name="60% — акцент4 4 2" xfId="1069"/>
    <cellStyle name="60% - Акцент4 4 3" xfId="1965"/>
    <cellStyle name="60% — акцент4 4 3" xfId="1966"/>
    <cellStyle name="60% - Акцент4 4 4" xfId="2568"/>
    <cellStyle name="60% — акцент4 4 4" xfId="2569"/>
    <cellStyle name="60% - Акцент4 4 5" xfId="3171"/>
    <cellStyle name="60% — акцент4 4 5" xfId="3172"/>
    <cellStyle name="60% - Акцент4 4 6" xfId="3774"/>
    <cellStyle name="60% — акцент4 4 6" xfId="3775"/>
    <cellStyle name="60% - Акцент4 4 7" xfId="4377"/>
    <cellStyle name="60% — акцент4 4 7" xfId="4378"/>
    <cellStyle name="60% - Акцент4 4 8" xfId="4980"/>
    <cellStyle name="60% — акцент4 4 8" xfId="4981"/>
    <cellStyle name="60% - Акцент4 4 9" xfId="5584"/>
    <cellStyle name="60% — акцент4 4 9" xfId="5585"/>
    <cellStyle name="60% - Акцент4 4_1" xfId="8670"/>
    <cellStyle name="60% — акцент4 4_1" xfId="8670"/>
    <cellStyle name="60% - Акцент4 4_1 10" xfId="5586"/>
    <cellStyle name="60% — акцент4 4_1 10" xfId="5587"/>
    <cellStyle name="60% - Акцент4 4_1 11" xfId="6190"/>
    <cellStyle name="60% — акцент4 4_1 11" xfId="6191"/>
    <cellStyle name="60% - Акцент4 4_1 12" xfId="6793"/>
    <cellStyle name="60% — акцент4 4_1 12" xfId="6794"/>
    <cellStyle name="60% - Акцент4 4_1 13" xfId="7397"/>
    <cellStyle name="60% — акцент4 4_1 13" xfId="7398"/>
    <cellStyle name="60% - Акцент4 4_1 14" xfId="8000"/>
    <cellStyle name="60% — акцент4 4_1 14" xfId="8001"/>
    <cellStyle name="60% - Акцент4 4_1 15" xfId="8573"/>
    <cellStyle name="60% — акцент4 4_1 15" xfId="8574"/>
    <cellStyle name="60% - Акцент4 4_1 2" xfId="8671"/>
    <cellStyle name="60% — акцент4 4_1 2" xfId="8671"/>
    <cellStyle name="60% - Акцент4 4_1 2 10" xfId="6192"/>
    <cellStyle name="60% — акцент4 4_1 2 10" xfId="6193"/>
    <cellStyle name="60% - Акцент4 4_1 2 11" xfId="6795"/>
    <cellStyle name="60% — акцент4 4_1 2 11" xfId="6796"/>
    <cellStyle name="60% - Акцент4 4_1 2 12" xfId="7399"/>
    <cellStyle name="60% — акцент4 4_1 2 12" xfId="7400"/>
    <cellStyle name="60% - Акцент4 4_1 2 13" xfId="8002"/>
    <cellStyle name="60% — акцент4 4_1 2 13" xfId="8003"/>
    <cellStyle name="60% - Акцент4 4_1 2 14" xfId="8575"/>
    <cellStyle name="60% — акцент4 4_1 2 14" xfId="8576"/>
    <cellStyle name="60% - Акцент4 4_1 2 2" xfId="1072"/>
    <cellStyle name="60% — акцент4 4_1 2 2" xfId="1073"/>
    <cellStyle name="60% - Акцент4 4_1 2 3" xfId="1969"/>
    <cellStyle name="60% — акцент4 4_1 2 3" xfId="1970"/>
    <cellStyle name="60% - Акцент4 4_1 2 4" xfId="2572"/>
    <cellStyle name="60% — акцент4 4_1 2 4" xfId="2573"/>
    <cellStyle name="60% - Акцент4 4_1 2 5" xfId="3175"/>
    <cellStyle name="60% — акцент4 4_1 2 5" xfId="3176"/>
    <cellStyle name="60% - Акцент4 4_1 2 6" xfId="3778"/>
    <cellStyle name="60% — акцент4 4_1 2 6" xfId="3779"/>
    <cellStyle name="60% - Акцент4 4_1 2 7" xfId="4381"/>
    <cellStyle name="60% — акцент4 4_1 2 7" xfId="4382"/>
    <cellStyle name="60% - Акцент4 4_1 2 8" xfId="4984"/>
    <cellStyle name="60% — акцент4 4_1 2 8" xfId="4985"/>
    <cellStyle name="60% - Акцент4 4_1 2 9" xfId="5588"/>
    <cellStyle name="60% — акцент4 4_1 2 9" xfId="5589"/>
    <cellStyle name="60% - Акцент4 4_1 3" xfId="1070"/>
    <cellStyle name="60% — акцент4 4_1 3" xfId="1071"/>
    <cellStyle name="60% - Акцент4 4_1 4" xfId="1967"/>
    <cellStyle name="60% — акцент4 4_1 4" xfId="1968"/>
    <cellStyle name="60% - Акцент4 4_1 5" xfId="2570"/>
    <cellStyle name="60% — акцент4 4_1 5" xfId="2571"/>
    <cellStyle name="60% - Акцент4 4_1 6" xfId="3173"/>
    <cellStyle name="60% — акцент4 4_1 6" xfId="3174"/>
    <cellStyle name="60% - Акцент4 4_1 7" xfId="3776"/>
    <cellStyle name="60% — акцент4 4_1 7" xfId="3777"/>
    <cellStyle name="60% - Акцент4 4_1 8" xfId="4379"/>
    <cellStyle name="60% — акцент4 4_1 8" xfId="4380"/>
    <cellStyle name="60% - Акцент4 4_1 9" xfId="4982"/>
    <cellStyle name="60% — акцент4 4_1 9" xfId="4983"/>
    <cellStyle name="60% - Акцент4 5" xfId="1042"/>
    <cellStyle name="60% — акцент4 5" xfId="1043"/>
    <cellStyle name="60% - Акцент4 6" xfId="1939"/>
    <cellStyle name="60% — акцент4 6" xfId="1940"/>
    <cellStyle name="60% - Акцент4 7" xfId="2542"/>
    <cellStyle name="60% — акцент4 7" xfId="2543"/>
    <cellStyle name="60% - Акцент4 8" xfId="3145"/>
    <cellStyle name="60% — акцент4 8" xfId="3146"/>
    <cellStyle name="60% - Акцент4 9" xfId="3748"/>
    <cellStyle name="60% — акцент4 9" xfId="3749"/>
    <cellStyle name="60% - Акцент4_1" xfId="8676"/>
    <cellStyle name="60% - Акцент5" xfId="225"/>
    <cellStyle name="60% — акцент5" xfId="226"/>
    <cellStyle name="60% - Акцент5 10" xfId="4384"/>
    <cellStyle name="60% — акцент5 10" xfId="4385"/>
    <cellStyle name="60% - Акцент5 11" xfId="4987"/>
    <cellStyle name="60% — акцент5 11" xfId="4988"/>
    <cellStyle name="60% - Акцент5 12" xfId="5591"/>
    <cellStyle name="60% — акцент5 12" xfId="5592"/>
    <cellStyle name="60% - Акцент5 13" xfId="6195"/>
    <cellStyle name="60% — акцент5 13" xfId="6196"/>
    <cellStyle name="60% - Акцент5 14" xfId="6798"/>
    <cellStyle name="60% — акцент5 14" xfId="6799"/>
    <cellStyle name="60% - Акцент5 15" xfId="7402"/>
    <cellStyle name="60% — акцент5 15" xfId="7403"/>
    <cellStyle name="60% - Акцент5 16" xfId="8005"/>
    <cellStyle name="60% — акцент5 16" xfId="8006"/>
    <cellStyle name="60% - Акцент5 17" xfId="8577"/>
    <cellStyle name="60% — акцент5 17" xfId="8578"/>
    <cellStyle name="60% - Акцент5 18" xfId="8712"/>
    <cellStyle name="60% - Акцент5 2" xfId="227"/>
    <cellStyle name="60% — акцент5 2" xfId="228"/>
    <cellStyle name="60% - Акцент5 2 10" xfId="5593"/>
    <cellStyle name="60% — акцент5 2 10" xfId="5594"/>
    <cellStyle name="60% - Акцент5 2 11" xfId="6197"/>
    <cellStyle name="60% — акцент5 2 11" xfId="6198"/>
    <cellStyle name="60% - Акцент5 2 12" xfId="6800"/>
    <cellStyle name="60% — акцент5 2 12" xfId="6801"/>
    <cellStyle name="60% - Акцент5 2 13" xfId="7404"/>
    <cellStyle name="60% — акцент5 2 13" xfId="7405"/>
    <cellStyle name="60% - Акцент5 2 14" xfId="8007"/>
    <cellStyle name="60% — акцент5 2 14" xfId="8008"/>
    <cellStyle name="60% - Акцент5 2 15" xfId="8579"/>
    <cellStyle name="60% — акцент5 2 15" xfId="8580"/>
    <cellStyle name="60% - Акцент5 2 2" xfId="229"/>
    <cellStyle name="60% — акцент5 2 2" xfId="230"/>
    <cellStyle name="60% - Акцент5 2 2 10" xfId="6199"/>
    <cellStyle name="60% — акцент5 2 2 10" xfId="6200"/>
    <cellStyle name="60% - Акцент5 2 2 11" xfId="6802"/>
    <cellStyle name="60% — акцент5 2 2 11" xfId="6803"/>
    <cellStyle name="60% - Акцент5 2 2 12" xfId="7406"/>
    <cellStyle name="60% — акцент5 2 2 12" xfId="7407"/>
    <cellStyle name="60% - Акцент5 2 2 13" xfId="8009"/>
    <cellStyle name="60% — акцент5 2 2 13" xfId="8010"/>
    <cellStyle name="60% - Акцент5 2 2 14" xfId="8581"/>
    <cellStyle name="60% — акцент5 2 2 14" xfId="8582"/>
    <cellStyle name="60% - Акцент5 2 2 2" xfId="1078"/>
    <cellStyle name="60% — акцент5 2 2 2" xfId="1079"/>
    <cellStyle name="60% - Акцент5 2 2 3" xfId="1976"/>
    <cellStyle name="60% — акцент5 2 2 3" xfId="1977"/>
    <cellStyle name="60% - Акцент5 2 2 4" xfId="2579"/>
    <cellStyle name="60% — акцент5 2 2 4" xfId="2580"/>
    <cellStyle name="60% - Акцент5 2 2 5" xfId="3182"/>
    <cellStyle name="60% — акцент5 2 2 5" xfId="3183"/>
    <cellStyle name="60% - Акцент5 2 2 6" xfId="3785"/>
    <cellStyle name="60% — акцент5 2 2 6" xfId="3786"/>
    <cellStyle name="60% - Акцент5 2 2 7" xfId="4388"/>
    <cellStyle name="60% — акцент5 2 2 7" xfId="4389"/>
    <cellStyle name="60% - Акцент5 2 2 8" xfId="4991"/>
    <cellStyle name="60% — акцент5 2 2 8" xfId="4992"/>
    <cellStyle name="60% - Акцент5 2 2 9" xfId="5595"/>
    <cellStyle name="60% — акцент5 2 2 9" xfId="5596"/>
    <cellStyle name="60% - Акцент5 2 2_1" xfId="8670"/>
    <cellStyle name="60% — акцент5 2 2_1" xfId="8670"/>
    <cellStyle name="60% - Акцент5 2 2_1 10" xfId="5597"/>
    <cellStyle name="60% — акцент5 2 2_1 10" xfId="5598"/>
    <cellStyle name="60% - Акцент5 2 2_1 11" xfId="6201"/>
    <cellStyle name="60% — акцент5 2 2_1 11" xfId="6202"/>
    <cellStyle name="60% - Акцент5 2 2_1 12" xfId="6804"/>
    <cellStyle name="60% — акцент5 2 2_1 12" xfId="6805"/>
    <cellStyle name="60% - Акцент5 2 2_1 13" xfId="7408"/>
    <cellStyle name="60% — акцент5 2 2_1 13" xfId="7409"/>
    <cellStyle name="60% - Акцент5 2 2_1 14" xfId="8011"/>
    <cellStyle name="60% — акцент5 2 2_1 14" xfId="8012"/>
    <cellStyle name="60% - Акцент5 2 2_1 15" xfId="8583"/>
    <cellStyle name="60% — акцент5 2 2_1 15" xfId="8584"/>
    <cellStyle name="60% - Акцент5 2 2_1 2" xfId="8671"/>
    <cellStyle name="60% — акцент5 2 2_1 2" xfId="8671"/>
    <cellStyle name="60% - Акцент5 2 2_1 2 10" xfId="6203"/>
    <cellStyle name="60% — акцент5 2 2_1 2 10" xfId="6204"/>
    <cellStyle name="60% - Акцент5 2 2_1 2 11" xfId="6806"/>
    <cellStyle name="60% — акцент5 2 2_1 2 11" xfId="6807"/>
    <cellStyle name="60% - Акцент5 2 2_1 2 12" xfId="7410"/>
    <cellStyle name="60% — акцент5 2 2_1 2 12" xfId="7411"/>
    <cellStyle name="60% - Акцент5 2 2_1 2 13" xfId="8013"/>
    <cellStyle name="60% — акцент5 2 2_1 2 13" xfId="8014"/>
    <cellStyle name="60% - Акцент5 2 2_1 2 14" xfId="8585"/>
    <cellStyle name="60% — акцент5 2 2_1 2 14" xfId="8586"/>
    <cellStyle name="60% - Акцент5 2 2_1 2 2" xfId="1082"/>
    <cellStyle name="60% — акцент5 2 2_1 2 2" xfId="1083"/>
    <cellStyle name="60% - Акцент5 2 2_1 2 3" xfId="1980"/>
    <cellStyle name="60% — акцент5 2 2_1 2 3" xfId="1981"/>
    <cellStyle name="60% - Акцент5 2 2_1 2 4" xfId="2583"/>
    <cellStyle name="60% — акцент5 2 2_1 2 4" xfId="2584"/>
    <cellStyle name="60% - Акцент5 2 2_1 2 5" xfId="3186"/>
    <cellStyle name="60% — акцент5 2 2_1 2 5" xfId="3187"/>
    <cellStyle name="60% - Акцент5 2 2_1 2 6" xfId="3789"/>
    <cellStyle name="60% — акцент5 2 2_1 2 6" xfId="3790"/>
    <cellStyle name="60% - Акцент5 2 2_1 2 7" xfId="4392"/>
    <cellStyle name="60% — акцент5 2 2_1 2 7" xfId="4393"/>
    <cellStyle name="60% - Акцент5 2 2_1 2 8" xfId="4995"/>
    <cellStyle name="60% — акцент5 2 2_1 2 8" xfId="4996"/>
    <cellStyle name="60% - Акцент5 2 2_1 2 9" xfId="5599"/>
    <cellStyle name="60% — акцент5 2 2_1 2 9" xfId="5600"/>
    <cellStyle name="60% - Акцент5 2 2_1 3" xfId="1080"/>
    <cellStyle name="60% — акцент5 2 2_1 3" xfId="1081"/>
    <cellStyle name="60% - Акцент5 2 2_1 4" xfId="1978"/>
    <cellStyle name="60% — акцент5 2 2_1 4" xfId="1979"/>
    <cellStyle name="60% - Акцент5 2 2_1 5" xfId="2581"/>
    <cellStyle name="60% — акцент5 2 2_1 5" xfId="2582"/>
    <cellStyle name="60% - Акцент5 2 2_1 6" xfId="3184"/>
    <cellStyle name="60% — акцент5 2 2_1 6" xfId="3185"/>
    <cellStyle name="60% - Акцент5 2 2_1 7" xfId="3787"/>
    <cellStyle name="60% — акцент5 2 2_1 7" xfId="3788"/>
    <cellStyle name="60% - Акцент5 2 2_1 8" xfId="4390"/>
    <cellStyle name="60% — акцент5 2 2_1 8" xfId="4391"/>
    <cellStyle name="60% - Акцент5 2 2_1 9" xfId="4993"/>
    <cellStyle name="60% — акцент5 2 2_1 9" xfId="4994"/>
    <cellStyle name="60% - Акцент5 2 3" xfId="1076"/>
    <cellStyle name="60% — акцент5 2 3" xfId="1077"/>
    <cellStyle name="60% - Акцент5 2 4" xfId="1974"/>
    <cellStyle name="60% — акцент5 2 4" xfId="1975"/>
    <cellStyle name="60% - Акцент5 2 5" xfId="2577"/>
    <cellStyle name="60% — акцент5 2 5" xfId="2578"/>
    <cellStyle name="60% - Акцент5 2 6" xfId="3180"/>
    <cellStyle name="60% — акцент5 2 6" xfId="3181"/>
    <cellStyle name="60% - Акцент5 2 7" xfId="3783"/>
    <cellStyle name="60% — акцент5 2 7" xfId="3784"/>
    <cellStyle name="60% - Акцент5 2 8" xfId="4386"/>
    <cellStyle name="60% — акцент5 2 8" xfId="4387"/>
    <cellStyle name="60% - Акцент5 2 9" xfId="4989"/>
    <cellStyle name="60% — акцент5 2 9" xfId="4990"/>
    <cellStyle name="60% - Акцент5 2_1" xfId="8677"/>
    <cellStyle name="60% — акцент5 2_1" xfId="8677"/>
    <cellStyle name="60% - Акцент5 2_1 10" xfId="5601"/>
    <cellStyle name="60% — акцент5 2_1 10" xfId="5602"/>
    <cellStyle name="60% - Акцент5 2_1 11" xfId="6205"/>
    <cellStyle name="60% — акцент5 2_1 11" xfId="6206"/>
    <cellStyle name="60% - Акцент5 2_1 12" xfId="6808"/>
    <cellStyle name="60% — акцент5 2_1 12" xfId="6809"/>
    <cellStyle name="60% - Акцент5 2_1 13" xfId="7412"/>
    <cellStyle name="60% — акцент5 2_1 13" xfId="7413"/>
    <cellStyle name="60% - Акцент5 2_1 14" xfId="8015"/>
    <cellStyle name="60% — акцент5 2_1 14" xfId="8016"/>
    <cellStyle name="60% - Акцент5 2_1 15" xfId="8587"/>
    <cellStyle name="60% — акцент5 2_1 15" xfId="8588"/>
    <cellStyle name="60% - Акцент5 2_1 2" xfId="8668"/>
    <cellStyle name="60% — акцент5 2_1 2" xfId="8668"/>
    <cellStyle name="60% - Акцент5 2_1 2 10" xfId="6207"/>
    <cellStyle name="60% — акцент5 2_1 2 10" xfId="6208"/>
    <cellStyle name="60% - Акцент5 2_1 2 11" xfId="6810"/>
    <cellStyle name="60% — акцент5 2_1 2 11" xfId="6811"/>
    <cellStyle name="60% - Акцент5 2_1 2 12" xfId="7414"/>
    <cellStyle name="60% — акцент5 2_1 2 12" xfId="7415"/>
    <cellStyle name="60% - Акцент5 2_1 2 13" xfId="8017"/>
    <cellStyle name="60% — акцент5 2_1 2 13" xfId="8018"/>
    <cellStyle name="60% - Акцент5 2_1 2 14" xfId="8589"/>
    <cellStyle name="60% — акцент5 2_1 2 14" xfId="8590"/>
    <cellStyle name="60% - Акцент5 2_1 2 2" xfId="1086"/>
    <cellStyle name="60% — акцент5 2_1 2 2" xfId="1087"/>
    <cellStyle name="60% - Акцент5 2_1 2 3" xfId="1984"/>
    <cellStyle name="60% — акцент5 2_1 2 3" xfId="1985"/>
    <cellStyle name="60% - Акцент5 2_1 2 4" xfId="2587"/>
    <cellStyle name="60% — акцент5 2_1 2 4" xfId="2588"/>
    <cellStyle name="60% - Акцент5 2_1 2 5" xfId="3190"/>
    <cellStyle name="60% — акцент5 2_1 2 5" xfId="3191"/>
    <cellStyle name="60% - Акцент5 2_1 2 6" xfId="3793"/>
    <cellStyle name="60% — акцент5 2_1 2 6" xfId="3794"/>
    <cellStyle name="60% - Акцент5 2_1 2 7" xfId="4396"/>
    <cellStyle name="60% — акцент5 2_1 2 7" xfId="4397"/>
    <cellStyle name="60% - Акцент5 2_1 2 8" xfId="4999"/>
    <cellStyle name="60% — акцент5 2_1 2 8" xfId="5000"/>
    <cellStyle name="60% - Акцент5 2_1 2 9" xfId="5603"/>
    <cellStyle name="60% — акцент5 2_1 2 9" xfId="5604"/>
    <cellStyle name="60% - Акцент5 2_1 3" xfId="1084"/>
    <cellStyle name="60% — акцент5 2_1 3" xfId="1085"/>
    <cellStyle name="60% - Акцент5 2_1 4" xfId="1982"/>
    <cellStyle name="60% — акцент5 2_1 4" xfId="1983"/>
    <cellStyle name="60% - Акцент5 2_1 5" xfId="2585"/>
    <cellStyle name="60% — акцент5 2_1 5" xfId="2586"/>
    <cellStyle name="60% - Акцент5 2_1 6" xfId="3188"/>
    <cellStyle name="60% — акцент5 2_1 6" xfId="3189"/>
    <cellStyle name="60% - Акцент5 2_1 7" xfId="3791"/>
    <cellStyle name="60% — акцент5 2_1 7" xfId="3792"/>
    <cellStyle name="60% - Акцент5 2_1 8" xfId="4394"/>
    <cellStyle name="60% — акцент5 2_1 8" xfId="4395"/>
    <cellStyle name="60% - Акцент5 2_1 9" xfId="4997"/>
    <cellStyle name="60% — акцент5 2_1 9" xfId="4998"/>
    <cellStyle name="60% - Акцент5 3" xfId="231"/>
    <cellStyle name="60% — акцент5 3" xfId="232"/>
    <cellStyle name="60% - Акцент5 3 10" xfId="5605"/>
    <cellStyle name="60% — акцент5 3 10" xfId="5606"/>
    <cellStyle name="60% - Акцент5 3 11" xfId="6209"/>
    <cellStyle name="60% — акцент5 3 11" xfId="6210"/>
    <cellStyle name="60% - Акцент5 3 12" xfId="6812"/>
    <cellStyle name="60% — акцент5 3 12" xfId="6813"/>
    <cellStyle name="60% - Акцент5 3 13" xfId="7416"/>
    <cellStyle name="60% — акцент5 3 13" xfId="7417"/>
    <cellStyle name="60% - Акцент5 3 14" xfId="8019"/>
    <cellStyle name="60% — акцент5 3 14" xfId="8020"/>
    <cellStyle name="60% - Акцент5 3 15" xfId="8591"/>
    <cellStyle name="60% — акцент5 3 15" xfId="8592"/>
    <cellStyle name="60% - Акцент5 3 2" xfId="233"/>
    <cellStyle name="60% — акцент5 3 2" xfId="234"/>
    <cellStyle name="60% - Акцент5 3 2 10" xfId="6211"/>
    <cellStyle name="60% — акцент5 3 2 10" xfId="6212"/>
    <cellStyle name="60% - Акцент5 3 2 11" xfId="6814"/>
    <cellStyle name="60% — акцент5 3 2 11" xfId="6815"/>
    <cellStyle name="60% - Акцент5 3 2 12" xfId="7418"/>
    <cellStyle name="60% — акцент5 3 2 12" xfId="7419"/>
    <cellStyle name="60% - Акцент5 3 2 13" xfId="8021"/>
    <cellStyle name="60% — акцент5 3 2 13" xfId="8022"/>
    <cellStyle name="60% - Акцент5 3 2 14" xfId="8593"/>
    <cellStyle name="60% — акцент5 3 2 14" xfId="8594"/>
    <cellStyle name="60% - Акцент5 3 2 2" xfId="1090"/>
    <cellStyle name="60% — акцент5 3 2 2" xfId="1091"/>
    <cellStyle name="60% - Акцент5 3 2 3" xfId="1988"/>
    <cellStyle name="60% — акцент5 3 2 3" xfId="1989"/>
    <cellStyle name="60% - Акцент5 3 2 4" xfId="2591"/>
    <cellStyle name="60% — акцент5 3 2 4" xfId="2592"/>
    <cellStyle name="60% - Акцент5 3 2 5" xfId="3194"/>
    <cellStyle name="60% — акцент5 3 2 5" xfId="3195"/>
    <cellStyle name="60% - Акцент5 3 2 6" xfId="3797"/>
    <cellStyle name="60% — акцент5 3 2 6" xfId="3798"/>
    <cellStyle name="60% - Акцент5 3 2 7" xfId="4400"/>
    <cellStyle name="60% — акцент5 3 2 7" xfId="4401"/>
    <cellStyle name="60% - Акцент5 3 2 8" xfId="5003"/>
    <cellStyle name="60% — акцент5 3 2 8" xfId="5004"/>
    <cellStyle name="60% - Акцент5 3 2 9" xfId="5607"/>
    <cellStyle name="60% — акцент5 3 2 9" xfId="5608"/>
    <cellStyle name="60% - Акцент5 3 2_1" xfId="8670"/>
    <cellStyle name="60% — акцент5 3 2_1" xfId="8670"/>
    <cellStyle name="60% - Акцент5 3 2_1 10" xfId="5609"/>
    <cellStyle name="60% — акцент5 3 2_1 10" xfId="5610"/>
    <cellStyle name="60% - Акцент5 3 2_1 11" xfId="6213"/>
    <cellStyle name="60% — акцент5 3 2_1 11" xfId="6214"/>
    <cellStyle name="60% - Акцент5 3 2_1 12" xfId="6816"/>
    <cellStyle name="60% — акцент5 3 2_1 12" xfId="6817"/>
    <cellStyle name="60% - Акцент5 3 2_1 13" xfId="7420"/>
    <cellStyle name="60% — акцент5 3 2_1 13" xfId="7421"/>
    <cellStyle name="60% - Акцент5 3 2_1 14" xfId="8023"/>
    <cellStyle name="60% — акцент5 3 2_1 14" xfId="8024"/>
    <cellStyle name="60% - Акцент5 3 2_1 15" xfId="8595"/>
    <cellStyle name="60% — акцент5 3 2_1 15" xfId="8596"/>
    <cellStyle name="60% - Акцент5 3 2_1 2" xfId="8671"/>
    <cellStyle name="60% — акцент5 3 2_1 2" xfId="8671"/>
    <cellStyle name="60% - Акцент5 3 2_1 2 10" xfId="6215"/>
    <cellStyle name="60% — акцент5 3 2_1 2 10" xfId="6216"/>
    <cellStyle name="60% - Акцент5 3 2_1 2 11" xfId="6818"/>
    <cellStyle name="60% — акцент5 3 2_1 2 11" xfId="6819"/>
    <cellStyle name="60% - Акцент5 3 2_1 2 12" xfId="7422"/>
    <cellStyle name="60% — акцент5 3 2_1 2 12" xfId="7423"/>
    <cellStyle name="60% - Акцент5 3 2_1 2 13" xfId="8025"/>
    <cellStyle name="60% — акцент5 3 2_1 2 13" xfId="8026"/>
    <cellStyle name="60% - Акцент5 3 2_1 2 14" xfId="8597"/>
    <cellStyle name="60% — акцент5 3 2_1 2 14" xfId="8598"/>
    <cellStyle name="60% - Акцент5 3 2_1 2 2" xfId="1094"/>
    <cellStyle name="60% — акцент5 3 2_1 2 2" xfId="1095"/>
    <cellStyle name="60% - Акцент5 3 2_1 2 3" xfId="1992"/>
    <cellStyle name="60% — акцент5 3 2_1 2 3" xfId="1993"/>
    <cellStyle name="60% - Акцент5 3 2_1 2 4" xfId="2595"/>
    <cellStyle name="60% — акцент5 3 2_1 2 4" xfId="2596"/>
    <cellStyle name="60% - Акцент5 3 2_1 2 5" xfId="3198"/>
    <cellStyle name="60% — акцент5 3 2_1 2 5" xfId="3199"/>
    <cellStyle name="60% - Акцент5 3 2_1 2 6" xfId="3801"/>
    <cellStyle name="60% — акцент5 3 2_1 2 6" xfId="3802"/>
    <cellStyle name="60% - Акцент5 3 2_1 2 7" xfId="4404"/>
    <cellStyle name="60% — акцент5 3 2_1 2 7" xfId="4405"/>
    <cellStyle name="60% - Акцент5 3 2_1 2 8" xfId="5007"/>
    <cellStyle name="60% — акцент5 3 2_1 2 8" xfId="5008"/>
    <cellStyle name="60% - Акцент5 3 2_1 2 9" xfId="5611"/>
    <cellStyle name="60% — акцент5 3 2_1 2 9" xfId="5612"/>
    <cellStyle name="60% - Акцент5 3 2_1 3" xfId="1092"/>
    <cellStyle name="60% — акцент5 3 2_1 3" xfId="1093"/>
    <cellStyle name="60% - Акцент5 3 2_1 4" xfId="1990"/>
    <cellStyle name="60% — акцент5 3 2_1 4" xfId="1991"/>
    <cellStyle name="60% - Акцент5 3 2_1 5" xfId="2593"/>
    <cellStyle name="60% — акцент5 3 2_1 5" xfId="2594"/>
    <cellStyle name="60% - Акцент5 3 2_1 6" xfId="3196"/>
    <cellStyle name="60% — акцент5 3 2_1 6" xfId="3197"/>
    <cellStyle name="60% - Акцент5 3 2_1 7" xfId="3799"/>
    <cellStyle name="60% — акцент5 3 2_1 7" xfId="3800"/>
    <cellStyle name="60% - Акцент5 3 2_1 8" xfId="4402"/>
    <cellStyle name="60% — акцент5 3 2_1 8" xfId="4403"/>
    <cellStyle name="60% - Акцент5 3 2_1 9" xfId="5005"/>
    <cellStyle name="60% — акцент5 3 2_1 9" xfId="5006"/>
    <cellStyle name="60% - Акцент5 3 3" xfId="1088"/>
    <cellStyle name="60% — акцент5 3 3" xfId="1089"/>
    <cellStyle name="60% - Акцент5 3 4" xfId="1986"/>
    <cellStyle name="60% — акцент5 3 4" xfId="1987"/>
    <cellStyle name="60% - Акцент5 3 5" xfId="2589"/>
    <cellStyle name="60% — акцент5 3 5" xfId="2590"/>
    <cellStyle name="60% - Акцент5 3 6" xfId="3192"/>
    <cellStyle name="60% — акцент5 3 6" xfId="3193"/>
    <cellStyle name="60% - Акцент5 3 7" xfId="3795"/>
    <cellStyle name="60% — акцент5 3 7" xfId="3796"/>
    <cellStyle name="60% - Акцент5 3 8" xfId="4398"/>
    <cellStyle name="60% — акцент5 3 8" xfId="4399"/>
    <cellStyle name="60% - Акцент5 3 9" xfId="5001"/>
    <cellStyle name="60% — акцент5 3 9" xfId="5002"/>
    <cellStyle name="60% - Акцент5 3_1" xfId="8677"/>
    <cellStyle name="60% — акцент5 3_1" xfId="8677"/>
    <cellStyle name="60% - Акцент5 3_1 10" xfId="5613"/>
    <cellStyle name="60% — акцент5 3_1 10" xfId="5614"/>
    <cellStyle name="60% - Акцент5 3_1 11" xfId="6217"/>
    <cellStyle name="60% — акцент5 3_1 11" xfId="6218"/>
    <cellStyle name="60% - Акцент5 3_1 12" xfId="6820"/>
    <cellStyle name="60% — акцент5 3_1 12" xfId="6821"/>
    <cellStyle name="60% - Акцент5 3_1 13" xfId="7424"/>
    <cellStyle name="60% — акцент5 3_1 13" xfId="7425"/>
    <cellStyle name="60% - Акцент5 3_1 14" xfId="8027"/>
    <cellStyle name="60% — акцент5 3_1 14" xfId="8028"/>
    <cellStyle name="60% - Акцент5 3_1 15" xfId="8599"/>
    <cellStyle name="60% — акцент5 3_1 15" xfId="8600"/>
    <cellStyle name="60% - Акцент5 3_1 2" xfId="8668"/>
    <cellStyle name="60% — акцент5 3_1 2" xfId="8668"/>
    <cellStyle name="60% - Акцент5 3_1 2 10" xfId="6219"/>
    <cellStyle name="60% — акцент5 3_1 2 10" xfId="6220"/>
    <cellStyle name="60% - Акцент5 3_1 2 11" xfId="6822"/>
    <cellStyle name="60% — акцент5 3_1 2 11" xfId="6823"/>
    <cellStyle name="60% - Акцент5 3_1 2 12" xfId="7426"/>
    <cellStyle name="60% — акцент5 3_1 2 12" xfId="7427"/>
    <cellStyle name="60% - Акцент5 3_1 2 13" xfId="8029"/>
    <cellStyle name="60% — акцент5 3_1 2 13" xfId="8030"/>
    <cellStyle name="60% - Акцент5 3_1 2 14" xfId="8601"/>
    <cellStyle name="60% — акцент5 3_1 2 14" xfId="8602"/>
    <cellStyle name="60% - Акцент5 3_1 2 2" xfId="1098"/>
    <cellStyle name="60% — акцент5 3_1 2 2" xfId="1099"/>
    <cellStyle name="60% - Акцент5 3_1 2 3" xfId="1996"/>
    <cellStyle name="60% — акцент5 3_1 2 3" xfId="1997"/>
    <cellStyle name="60% - Акцент5 3_1 2 4" xfId="2599"/>
    <cellStyle name="60% — акцент5 3_1 2 4" xfId="2600"/>
    <cellStyle name="60% - Акцент5 3_1 2 5" xfId="3202"/>
    <cellStyle name="60% — акцент5 3_1 2 5" xfId="3203"/>
    <cellStyle name="60% - Акцент5 3_1 2 6" xfId="3805"/>
    <cellStyle name="60% — акцент5 3_1 2 6" xfId="3806"/>
    <cellStyle name="60% - Акцент5 3_1 2 7" xfId="4408"/>
    <cellStyle name="60% — акцент5 3_1 2 7" xfId="4409"/>
    <cellStyle name="60% - Акцент5 3_1 2 8" xfId="5011"/>
    <cellStyle name="60% — акцент5 3_1 2 8" xfId="5012"/>
    <cellStyle name="60% - Акцент5 3_1 2 9" xfId="5615"/>
    <cellStyle name="60% — акцент5 3_1 2 9" xfId="5616"/>
    <cellStyle name="60% - Акцент5 3_1 3" xfId="1096"/>
    <cellStyle name="60% — акцент5 3_1 3" xfId="1097"/>
    <cellStyle name="60% - Акцент5 3_1 4" xfId="1994"/>
    <cellStyle name="60% — акцент5 3_1 4" xfId="1995"/>
    <cellStyle name="60% - Акцент5 3_1 5" xfId="2597"/>
    <cellStyle name="60% — акцент5 3_1 5" xfId="2598"/>
    <cellStyle name="60% - Акцент5 3_1 6" xfId="3200"/>
    <cellStyle name="60% — акцент5 3_1 6" xfId="3201"/>
    <cellStyle name="60% - Акцент5 3_1 7" xfId="3803"/>
    <cellStyle name="60% — акцент5 3_1 7" xfId="3804"/>
    <cellStyle name="60% - Акцент5 3_1 8" xfId="4406"/>
    <cellStyle name="60% — акцент5 3_1 8" xfId="4407"/>
    <cellStyle name="60% - Акцент5 3_1 9" xfId="5009"/>
    <cellStyle name="60% — акцент5 3_1 9" xfId="5010"/>
    <cellStyle name="60% - Акцент5 4" xfId="235"/>
    <cellStyle name="60% — акцент5 4" xfId="236"/>
    <cellStyle name="60% - Акцент5 4 10" xfId="6221"/>
    <cellStyle name="60% — акцент5 4 10" xfId="6222"/>
    <cellStyle name="60% - Акцент5 4 11" xfId="6824"/>
    <cellStyle name="60% — акцент5 4 11" xfId="6825"/>
    <cellStyle name="60% - Акцент5 4 12" xfId="7428"/>
    <cellStyle name="60% — акцент5 4 12" xfId="7429"/>
    <cellStyle name="60% - Акцент5 4 13" xfId="8031"/>
    <cellStyle name="60% — акцент5 4 13" xfId="8032"/>
    <cellStyle name="60% - Акцент5 4 14" xfId="8603"/>
    <cellStyle name="60% — акцент5 4 14" xfId="8604"/>
    <cellStyle name="60% - Акцент5 4 2" xfId="1100"/>
    <cellStyle name="60% — акцент5 4 2" xfId="1101"/>
    <cellStyle name="60% - Акцент5 4 3" xfId="1998"/>
    <cellStyle name="60% — акцент5 4 3" xfId="1999"/>
    <cellStyle name="60% - Акцент5 4 4" xfId="2601"/>
    <cellStyle name="60% — акцент5 4 4" xfId="2602"/>
    <cellStyle name="60% - Акцент5 4 5" xfId="3204"/>
    <cellStyle name="60% — акцент5 4 5" xfId="3205"/>
    <cellStyle name="60% - Акцент5 4 6" xfId="3807"/>
    <cellStyle name="60% — акцент5 4 6" xfId="3808"/>
    <cellStyle name="60% - Акцент5 4 7" xfId="4410"/>
    <cellStyle name="60% — акцент5 4 7" xfId="4411"/>
    <cellStyle name="60% - Акцент5 4 8" xfId="5013"/>
    <cellStyle name="60% — акцент5 4 8" xfId="5014"/>
    <cellStyle name="60% - Акцент5 4 9" xfId="5617"/>
    <cellStyle name="60% — акцент5 4 9" xfId="5618"/>
    <cellStyle name="60% - Акцент5 4_1" xfId="8670"/>
    <cellStyle name="60% — акцент5 4_1" xfId="8670"/>
    <cellStyle name="60% - Акцент5 4_1 10" xfId="5619"/>
    <cellStyle name="60% — акцент5 4_1 10" xfId="5620"/>
    <cellStyle name="60% - Акцент5 4_1 11" xfId="6223"/>
    <cellStyle name="60% — акцент5 4_1 11" xfId="6224"/>
    <cellStyle name="60% - Акцент5 4_1 12" xfId="6826"/>
    <cellStyle name="60% — акцент5 4_1 12" xfId="6827"/>
    <cellStyle name="60% - Акцент5 4_1 13" xfId="7430"/>
    <cellStyle name="60% — акцент5 4_1 13" xfId="7431"/>
    <cellStyle name="60% - Акцент5 4_1 14" xfId="8033"/>
    <cellStyle name="60% — акцент5 4_1 14" xfId="8034"/>
    <cellStyle name="60% - Акцент5 4_1 15" xfId="8605"/>
    <cellStyle name="60% — акцент5 4_1 15" xfId="8606"/>
    <cellStyle name="60% - Акцент5 4_1 2" xfId="8671"/>
    <cellStyle name="60% — акцент5 4_1 2" xfId="8671"/>
    <cellStyle name="60% - Акцент5 4_1 2 10" xfId="6225"/>
    <cellStyle name="60% — акцент5 4_1 2 10" xfId="6226"/>
    <cellStyle name="60% - Акцент5 4_1 2 11" xfId="6828"/>
    <cellStyle name="60% — акцент5 4_1 2 11" xfId="6829"/>
    <cellStyle name="60% - Акцент5 4_1 2 12" xfId="7432"/>
    <cellStyle name="60% — акцент5 4_1 2 12" xfId="7433"/>
    <cellStyle name="60% - Акцент5 4_1 2 13" xfId="8035"/>
    <cellStyle name="60% — акцент5 4_1 2 13" xfId="8036"/>
    <cellStyle name="60% - Акцент5 4_1 2 14" xfId="8607"/>
    <cellStyle name="60% — акцент5 4_1 2 14" xfId="8608"/>
    <cellStyle name="60% - Акцент5 4_1 2 2" xfId="1104"/>
    <cellStyle name="60% — акцент5 4_1 2 2" xfId="1105"/>
    <cellStyle name="60% - Акцент5 4_1 2 3" xfId="2002"/>
    <cellStyle name="60% — акцент5 4_1 2 3" xfId="2003"/>
    <cellStyle name="60% - Акцент5 4_1 2 4" xfId="2605"/>
    <cellStyle name="60% — акцент5 4_1 2 4" xfId="2606"/>
    <cellStyle name="60% - Акцент5 4_1 2 5" xfId="3208"/>
    <cellStyle name="60% — акцент5 4_1 2 5" xfId="3209"/>
    <cellStyle name="60% - Акцент5 4_1 2 6" xfId="3811"/>
    <cellStyle name="60% — акцент5 4_1 2 6" xfId="3812"/>
    <cellStyle name="60% - Акцент5 4_1 2 7" xfId="4414"/>
    <cellStyle name="60% — акцент5 4_1 2 7" xfId="4415"/>
    <cellStyle name="60% - Акцент5 4_1 2 8" xfId="5017"/>
    <cellStyle name="60% — акцент5 4_1 2 8" xfId="5018"/>
    <cellStyle name="60% - Акцент5 4_1 2 9" xfId="5621"/>
    <cellStyle name="60% — акцент5 4_1 2 9" xfId="5622"/>
    <cellStyle name="60% - Акцент5 4_1 3" xfId="1102"/>
    <cellStyle name="60% — акцент5 4_1 3" xfId="1103"/>
    <cellStyle name="60% - Акцент5 4_1 4" xfId="2000"/>
    <cellStyle name="60% — акцент5 4_1 4" xfId="2001"/>
    <cellStyle name="60% - Акцент5 4_1 5" xfId="2603"/>
    <cellStyle name="60% — акцент5 4_1 5" xfId="2604"/>
    <cellStyle name="60% - Акцент5 4_1 6" xfId="3206"/>
    <cellStyle name="60% — акцент5 4_1 6" xfId="3207"/>
    <cellStyle name="60% - Акцент5 4_1 7" xfId="3809"/>
    <cellStyle name="60% — акцент5 4_1 7" xfId="3810"/>
    <cellStyle name="60% - Акцент5 4_1 8" xfId="4412"/>
    <cellStyle name="60% — акцент5 4_1 8" xfId="4413"/>
    <cellStyle name="60% - Акцент5 4_1 9" xfId="5015"/>
    <cellStyle name="60% — акцент5 4_1 9" xfId="5016"/>
    <cellStyle name="60% - Акцент5 5" xfId="1074"/>
    <cellStyle name="60% — акцент5 5" xfId="1075"/>
    <cellStyle name="60% - Акцент5 6" xfId="1972"/>
    <cellStyle name="60% — акцент5 6" xfId="1973"/>
    <cellStyle name="60% - Акцент5 7" xfId="2575"/>
    <cellStyle name="60% — акцент5 7" xfId="2576"/>
    <cellStyle name="60% - Акцент5 8" xfId="3178"/>
    <cellStyle name="60% — акцент5 8" xfId="3179"/>
    <cellStyle name="60% - Акцент5 9" xfId="3781"/>
    <cellStyle name="60% — акцент5 9" xfId="3782"/>
    <cellStyle name="60% - Акцент5_1" xfId="8677"/>
    <cellStyle name="60% - Акцент6" xfId="237"/>
    <cellStyle name="60% — акцент6" xfId="238"/>
    <cellStyle name="60% - Акцент6 10" xfId="4417"/>
    <cellStyle name="60% — акцент6 10" xfId="4418"/>
    <cellStyle name="60% - Акцент6 11" xfId="5020"/>
    <cellStyle name="60% — акцент6 11" xfId="5021"/>
    <cellStyle name="60% - Акцент6 12" xfId="5624"/>
    <cellStyle name="60% — акцент6 12" xfId="5625"/>
    <cellStyle name="60% - Акцент6 13" xfId="6228"/>
    <cellStyle name="60% — акцент6 13" xfId="6229"/>
    <cellStyle name="60% - Акцент6 14" xfId="6831"/>
    <cellStyle name="60% — акцент6 14" xfId="6832"/>
    <cellStyle name="60% - Акцент6 15" xfId="7435"/>
    <cellStyle name="60% — акцент6 15" xfId="7436"/>
    <cellStyle name="60% - Акцент6 16" xfId="8038"/>
    <cellStyle name="60% — акцент6 16" xfId="8039"/>
    <cellStyle name="60% - Акцент6 17" xfId="8609"/>
    <cellStyle name="60% — акцент6 17" xfId="8610"/>
    <cellStyle name="60% - Акцент6 18" xfId="8713"/>
    <cellStyle name="60% - Акцент6 2" xfId="239"/>
    <cellStyle name="60% — акцент6 2" xfId="240"/>
    <cellStyle name="60% - Акцент6 2 10" xfId="5626"/>
    <cellStyle name="60% — акцент6 2 10" xfId="5627"/>
    <cellStyle name="60% - Акцент6 2 11" xfId="6230"/>
    <cellStyle name="60% — акцент6 2 11" xfId="6231"/>
    <cellStyle name="60% - Акцент6 2 12" xfId="6833"/>
    <cellStyle name="60% — акцент6 2 12" xfId="6834"/>
    <cellStyle name="60% - Акцент6 2 13" xfId="7437"/>
    <cellStyle name="60% — акцент6 2 13" xfId="7438"/>
    <cellStyle name="60% - Акцент6 2 14" xfId="8040"/>
    <cellStyle name="60% — акцент6 2 14" xfId="8041"/>
    <cellStyle name="60% - Акцент6 2 15" xfId="8611"/>
    <cellStyle name="60% — акцент6 2 15" xfId="8612"/>
    <cellStyle name="60% - Акцент6 2 2" xfId="241"/>
    <cellStyle name="60% — акцент6 2 2" xfId="242"/>
    <cellStyle name="60% - Акцент6 2 2 10" xfId="6232"/>
    <cellStyle name="60% — акцент6 2 2 10" xfId="6233"/>
    <cellStyle name="60% - Акцент6 2 2 11" xfId="6835"/>
    <cellStyle name="60% — акцент6 2 2 11" xfId="6836"/>
    <cellStyle name="60% - Акцент6 2 2 12" xfId="7439"/>
    <cellStyle name="60% — акцент6 2 2 12" xfId="7440"/>
    <cellStyle name="60% - Акцент6 2 2 13" xfId="8042"/>
    <cellStyle name="60% — акцент6 2 2 13" xfId="8043"/>
    <cellStyle name="60% - Акцент6 2 2 14" xfId="8613"/>
    <cellStyle name="60% — акцент6 2 2 14" xfId="8614"/>
    <cellStyle name="60% - Акцент6 2 2 2" xfId="1110"/>
    <cellStyle name="60% — акцент6 2 2 2" xfId="1111"/>
    <cellStyle name="60% - Акцент6 2 2 3" xfId="2009"/>
    <cellStyle name="60% — акцент6 2 2 3" xfId="2010"/>
    <cellStyle name="60% - Акцент6 2 2 4" xfId="2612"/>
    <cellStyle name="60% — акцент6 2 2 4" xfId="2613"/>
    <cellStyle name="60% - Акцент6 2 2 5" xfId="3215"/>
    <cellStyle name="60% — акцент6 2 2 5" xfId="3216"/>
    <cellStyle name="60% - Акцент6 2 2 6" xfId="3818"/>
    <cellStyle name="60% — акцент6 2 2 6" xfId="3819"/>
    <cellStyle name="60% - Акцент6 2 2 7" xfId="4421"/>
    <cellStyle name="60% — акцент6 2 2 7" xfId="4422"/>
    <cellStyle name="60% - Акцент6 2 2 8" xfId="5024"/>
    <cellStyle name="60% — акцент6 2 2 8" xfId="5025"/>
    <cellStyle name="60% - Акцент6 2 2 9" xfId="5628"/>
    <cellStyle name="60% — акцент6 2 2 9" xfId="5629"/>
    <cellStyle name="60% - Акцент6 2 2_1" xfId="8670"/>
    <cellStyle name="60% — акцент6 2 2_1" xfId="8670"/>
    <cellStyle name="60% - Акцент6 2 2_1 10" xfId="5630"/>
    <cellStyle name="60% — акцент6 2 2_1 10" xfId="5631"/>
    <cellStyle name="60% - Акцент6 2 2_1 11" xfId="6234"/>
    <cellStyle name="60% — акцент6 2 2_1 11" xfId="6235"/>
    <cellStyle name="60% - Акцент6 2 2_1 12" xfId="6837"/>
    <cellStyle name="60% — акцент6 2 2_1 12" xfId="6838"/>
    <cellStyle name="60% - Акцент6 2 2_1 13" xfId="7441"/>
    <cellStyle name="60% — акцент6 2 2_1 13" xfId="7442"/>
    <cellStyle name="60% - Акцент6 2 2_1 14" xfId="8044"/>
    <cellStyle name="60% — акцент6 2 2_1 14" xfId="8045"/>
    <cellStyle name="60% - Акцент6 2 2_1 15" xfId="8615"/>
    <cellStyle name="60% — акцент6 2 2_1 15" xfId="8616"/>
    <cellStyle name="60% - Акцент6 2 2_1 2" xfId="8671"/>
    <cellStyle name="60% — акцент6 2 2_1 2" xfId="8671"/>
    <cellStyle name="60% - Акцент6 2 2_1 2 10" xfId="6236"/>
    <cellStyle name="60% — акцент6 2 2_1 2 10" xfId="6237"/>
    <cellStyle name="60% - Акцент6 2 2_1 2 11" xfId="6839"/>
    <cellStyle name="60% — акцент6 2 2_1 2 11" xfId="6840"/>
    <cellStyle name="60% - Акцент6 2 2_1 2 12" xfId="7443"/>
    <cellStyle name="60% — акцент6 2 2_1 2 12" xfId="7444"/>
    <cellStyle name="60% - Акцент6 2 2_1 2 13" xfId="8046"/>
    <cellStyle name="60% — акцент6 2 2_1 2 13" xfId="8047"/>
    <cellStyle name="60% - Акцент6 2 2_1 2 14" xfId="8617"/>
    <cellStyle name="60% — акцент6 2 2_1 2 14" xfId="8618"/>
    <cellStyle name="60% - Акцент6 2 2_1 2 2" xfId="1114"/>
    <cellStyle name="60% — акцент6 2 2_1 2 2" xfId="1115"/>
    <cellStyle name="60% - Акцент6 2 2_1 2 3" xfId="2013"/>
    <cellStyle name="60% — акцент6 2 2_1 2 3" xfId="2014"/>
    <cellStyle name="60% - Акцент6 2 2_1 2 4" xfId="2616"/>
    <cellStyle name="60% — акцент6 2 2_1 2 4" xfId="2617"/>
    <cellStyle name="60% - Акцент6 2 2_1 2 5" xfId="3219"/>
    <cellStyle name="60% — акцент6 2 2_1 2 5" xfId="3220"/>
    <cellStyle name="60% - Акцент6 2 2_1 2 6" xfId="3822"/>
    <cellStyle name="60% — акцент6 2 2_1 2 6" xfId="3823"/>
    <cellStyle name="60% - Акцент6 2 2_1 2 7" xfId="4425"/>
    <cellStyle name="60% — акцент6 2 2_1 2 7" xfId="4426"/>
    <cellStyle name="60% - Акцент6 2 2_1 2 8" xfId="5028"/>
    <cellStyle name="60% — акцент6 2 2_1 2 8" xfId="5029"/>
    <cellStyle name="60% - Акцент6 2 2_1 2 9" xfId="5632"/>
    <cellStyle name="60% — акцент6 2 2_1 2 9" xfId="5633"/>
    <cellStyle name="60% - Акцент6 2 2_1 3" xfId="1112"/>
    <cellStyle name="60% — акцент6 2 2_1 3" xfId="1113"/>
    <cellStyle name="60% - Акцент6 2 2_1 4" xfId="2011"/>
    <cellStyle name="60% — акцент6 2 2_1 4" xfId="2012"/>
    <cellStyle name="60% - Акцент6 2 2_1 5" xfId="2614"/>
    <cellStyle name="60% — акцент6 2 2_1 5" xfId="2615"/>
    <cellStyle name="60% - Акцент6 2 2_1 6" xfId="3217"/>
    <cellStyle name="60% — акцент6 2 2_1 6" xfId="3218"/>
    <cellStyle name="60% - Акцент6 2 2_1 7" xfId="3820"/>
    <cellStyle name="60% — акцент6 2 2_1 7" xfId="3821"/>
    <cellStyle name="60% - Акцент6 2 2_1 8" xfId="4423"/>
    <cellStyle name="60% — акцент6 2 2_1 8" xfId="4424"/>
    <cellStyle name="60% - Акцент6 2 2_1 9" xfId="5026"/>
    <cellStyle name="60% — акцент6 2 2_1 9" xfId="5027"/>
    <cellStyle name="60% - Акцент6 2 3" xfId="1108"/>
    <cellStyle name="60% — акцент6 2 3" xfId="1109"/>
    <cellStyle name="60% - Акцент6 2 4" xfId="2007"/>
    <cellStyle name="60% — акцент6 2 4" xfId="2008"/>
    <cellStyle name="60% - Акцент6 2 5" xfId="2610"/>
    <cellStyle name="60% — акцент6 2 5" xfId="2611"/>
    <cellStyle name="60% - Акцент6 2 6" xfId="3213"/>
    <cellStyle name="60% — акцент6 2 6" xfId="3214"/>
    <cellStyle name="60% - Акцент6 2 7" xfId="3816"/>
    <cellStyle name="60% — акцент6 2 7" xfId="3817"/>
    <cellStyle name="60% - Акцент6 2 8" xfId="4419"/>
    <cellStyle name="60% — акцент6 2 8" xfId="4420"/>
    <cellStyle name="60% - Акцент6 2 9" xfId="5022"/>
    <cellStyle name="60% — акцент6 2 9" xfId="5023"/>
    <cellStyle name="60% - Акцент6 2_1" xfId="8672"/>
    <cellStyle name="60% — акцент6 2_1" xfId="8672"/>
    <cellStyle name="60% - Акцент6 2_1 10" xfId="5634"/>
    <cellStyle name="60% — акцент6 2_1 10" xfId="5635"/>
    <cellStyle name="60% - Акцент6 2_1 11" xfId="6238"/>
    <cellStyle name="60% — акцент6 2_1 11" xfId="6239"/>
    <cellStyle name="60% - Акцент6 2_1 12" xfId="6841"/>
    <cellStyle name="60% — акцент6 2_1 12" xfId="6842"/>
    <cellStyle name="60% - Акцент6 2_1 13" xfId="7445"/>
    <cellStyle name="60% — акцент6 2_1 13" xfId="7446"/>
    <cellStyle name="60% - Акцент6 2_1 14" xfId="8048"/>
    <cellStyle name="60% — акцент6 2_1 14" xfId="8049"/>
    <cellStyle name="60% - Акцент6 2_1 15" xfId="8619"/>
    <cellStyle name="60% — акцент6 2_1 15" xfId="8620"/>
    <cellStyle name="60% - Акцент6 2_1 2" xfId="8669"/>
    <cellStyle name="60% — акцент6 2_1 2" xfId="8669"/>
    <cellStyle name="60% - Акцент6 2_1 2 10" xfId="6240"/>
    <cellStyle name="60% — акцент6 2_1 2 10" xfId="6241"/>
    <cellStyle name="60% - Акцент6 2_1 2 11" xfId="6843"/>
    <cellStyle name="60% — акцент6 2_1 2 11" xfId="6844"/>
    <cellStyle name="60% - Акцент6 2_1 2 12" xfId="7447"/>
    <cellStyle name="60% — акцент6 2_1 2 12" xfId="7448"/>
    <cellStyle name="60% - Акцент6 2_1 2 13" xfId="8050"/>
    <cellStyle name="60% — акцент6 2_1 2 13" xfId="8051"/>
    <cellStyle name="60% - Акцент6 2_1 2 14" xfId="8621"/>
    <cellStyle name="60% — акцент6 2_1 2 14" xfId="8622"/>
    <cellStyle name="60% - Акцент6 2_1 2 2" xfId="1118"/>
    <cellStyle name="60% — акцент6 2_1 2 2" xfId="1119"/>
    <cellStyle name="60% - Акцент6 2_1 2 3" xfId="2017"/>
    <cellStyle name="60% — акцент6 2_1 2 3" xfId="2018"/>
    <cellStyle name="60% - Акцент6 2_1 2 4" xfId="2620"/>
    <cellStyle name="60% — акцент6 2_1 2 4" xfId="2621"/>
    <cellStyle name="60% - Акцент6 2_1 2 5" xfId="3223"/>
    <cellStyle name="60% — акцент6 2_1 2 5" xfId="3224"/>
    <cellStyle name="60% - Акцент6 2_1 2 6" xfId="3826"/>
    <cellStyle name="60% — акцент6 2_1 2 6" xfId="3827"/>
    <cellStyle name="60% - Акцент6 2_1 2 7" xfId="4429"/>
    <cellStyle name="60% — акцент6 2_1 2 7" xfId="4430"/>
    <cellStyle name="60% - Акцент6 2_1 2 8" xfId="5032"/>
    <cellStyle name="60% — акцент6 2_1 2 8" xfId="5033"/>
    <cellStyle name="60% - Акцент6 2_1 2 9" xfId="5636"/>
    <cellStyle name="60% — акцент6 2_1 2 9" xfId="5637"/>
    <cellStyle name="60% - Акцент6 2_1 3" xfId="1116"/>
    <cellStyle name="60% — акцент6 2_1 3" xfId="1117"/>
    <cellStyle name="60% - Акцент6 2_1 4" xfId="2015"/>
    <cellStyle name="60% — акцент6 2_1 4" xfId="2016"/>
    <cellStyle name="60% - Акцент6 2_1 5" xfId="2618"/>
    <cellStyle name="60% — акцент6 2_1 5" xfId="2619"/>
    <cellStyle name="60% - Акцент6 2_1 6" xfId="3221"/>
    <cellStyle name="60% — акцент6 2_1 6" xfId="3222"/>
    <cellStyle name="60% - Акцент6 2_1 7" xfId="3824"/>
    <cellStyle name="60% — акцент6 2_1 7" xfId="3825"/>
    <cellStyle name="60% - Акцент6 2_1 8" xfId="4427"/>
    <cellStyle name="60% — акцент6 2_1 8" xfId="4428"/>
    <cellStyle name="60% - Акцент6 2_1 9" xfId="5030"/>
    <cellStyle name="60% — акцент6 2_1 9" xfId="5031"/>
    <cellStyle name="60% - Акцент6 3" xfId="243"/>
    <cellStyle name="60% — акцент6 3" xfId="244"/>
    <cellStyle name="60% - Акцент6 3 10" xfId="5638"/>
    <cellStyle name="60% — акцент6 3 10" xfId="5639"/>
    <cellStyle name="60% - Акцент6 3 11" xfId="6242"/>
    <cellStyle name="60% — акцент6 3 11" xfId="6243"/>
    <cellStyle name="60% - Акцент6 3 12" xfId="6845"/>
    <cellStyle name="60% — акцент6 3 12" xfId="6846"/>
    <cellStyle name="60% - Акцент6 3 13" xfId="7449"/>
    <cellStyle name="60% — акцент6 3 13" xfId="7450"/>
    <cellStyle name="60% - Акцент6 3 14" xfId="8052"/>
    <cellStyle name="60% — акцент6 3 14" xfId="8053"/>
    <cellStyle name="60% - Акцент6 3 15" xfId="8623"/>
    <cellStyle name="60% — акцент6 3 15" xfId="8624"/>
    <cellStyle name="60% - Акцент6 3 2" xfId="245"/>
    <cellStyle name="60% — акцент6 3 2" xfId="246"/>
    <cellStyle name="60% - Акцент6 3 2 10" xfId="6244"/>
    <cellStyle name="60% — акцент6 3 2 10" xfId="6245"/>
    <cellStyle name="60% - Акцент6 3 2 11" xfId="6847"/>
    <cellStyle name="60% — акцент6 3 2 11" xfId="6848"/>
    <cellStyle name="60% - Акцент6 3 2 12" xfId="7451"/>
    <cellStyle name="60% — акцент6 3 2 12" xfId="7452"/>
    <cellStyle name="60% - Акцент6 3 2 13" xfId="8054"/>
    <cellStyle name="60% — акцент6 3 2 13" xfId="8055"/>
    <cellStyle name="60% - Акцент6 3 2 14" xfId="8625"/>
    <cellStyle name="60% — акцент6 3 2 14" xfId="8626"/>
    <cellStyle name="60% - Акцент6 3 2 2" xfId="1122"/>
    <cellStyle name="60% — акцент6 3 2 2" xfId="1123"/>
    <cellStyle name="60% - Акцент6 3 2 3" xfId="2021"/>
    <cellStyle name="60% — акцент6 3 2 3" xfId="2022"/>
    <cellStyle name="60% - Акцент6 3 2 4" xfId="2624"/>
    <cellStyle name="60% — акцент6 3 2 4" xfId="2625"/>
    <cellStyle name="60% - Акцент6 3 2 5" xfId="3227"/>
    <cellStyle name="60% — акцент6 3 2 5" xfId="3228"/>
    <cellStyle name="60% - Акцент6 3 2 6" xfId="3830"/>
    <cellStyle name="60% — акцент6 3 2 6" xfId="3831"/>
    <cellStyle name="60% - Акцент6 3 2 7" xfId="4433"/>
    <cellStyle name="60% — акцент6 3 2 7" xfId="4434"/>
    <cellStyle name="60% - Акцент6 3 2 8" xfId="5036"/>
    <cellStyle name="60% — акцент6 3 2 8" xfId="5037"/>
    <cellStyle name="60% - Акцент6 3 2 9" xfId="5640"/>
    <cellStyle name="60% — акцент6 3 2 9" xfId="5641"/>
    <cellStyle name="60% - Акцент6 3 2_1" xfId="8670"/>
    <cellStyle name="60% — акцент6 3 2_1" xfId="8670"/>
    <cellStyle name="60% - Акцент6 3 2_1 10" xfId="5642"/>
    <cellStyle name="60% — акцент6 3 2_1 10" xfId="5643"/>
    <cellStyle name="60% - Акцент6 3 2_1 11" xfId="6246"/>
    <cellStyle name="60% — акцент6 3 2_1 11" xfId="6247"/>
    <cellStyle name="60% - Акцент6 3 2_1 12" xfId="6849"/>
    <cellStyle name="60% — акцент6 3 2_1 12" xfId="6850"/>
    <cellStyle name="60% - Акцент6 3 2_1 13" xfId="7453"/>
    <cellStyle name="60% — акцент6 3 2_1 13" xfId="7454"/>
    <cellStyle name="60% - Акцент6 3 2_1 14" xfId="8056"/>
    <cellStyle name="60% — акцент6 3 2_1 14" xfId="8057"/>
    <cellStyle name="60% - Акцент6 3 2_1 15" xfId="8627"/>
    <cellStyle name="60% — акцент6 3 2_1 15" xfId="8628"/>
    <cellStyle name="60% - Акцент6 3 2_1 2" xfId="8671"/>
    <cellStyle name="60% — акцент6 3 2_1 2" xfId="8671"/>
    <cellStyle name="60% - Акцент6 3 2_1 2 10" xfId="6248"/>
    <cellStyle name="60% — акцент6 3 2_1 2 10" xfId="6249"/>
    <cellStyle name="60% - Акцент6 3 2_1 2 11" xfId="6851"/>
    <cellStyle name="60% — акцент6 3 2_1 2 11" xfId="6852"/>
    <cellStyle name="60% - Акцент6 3 2_1 2 12" xfId="7455"/>
    <cellStyle name="60% — акцент6 3 2_1 2 12" xfId="7456"/>
    <cellStyle name="60% - Акцент6 3 2_1 2 13" xfId="8058"/>
    <cellStyle name="60% — акцент6 3 2_1 2 13" xfId="8059"/>
    <cellStyle name="60% - Акцент6 3 2_1 2 14" xfId="8629"/>
    <cellStyle name="60% — акцент6 3 2_1 2 14" xfId="8630"/>
    <cellStyle name="60% - Акцент6 3 2_1 2 2" xfId="1126"/>
    <cellStyle name="60% — акцент6 3 2_1 2 2" xfId="1127"/>
    <cellStyle name="60% - Акцент6 3 2_1 2 3" xfId="2025"/>
    <cellStyle name="60% — акцент6 3 2_1 2 3" xfId="2026"/>
    <cellStyle name="60% - Акцент6 3 2_1 2 4" xfId="2628"/>
    <cellStyle name="60% — акцент6 3 2_1 2 4" xfId="2629"/>
    <cellStyle name="60% - Акцент6 3 2_1 2 5" xfId="3231"/>
    <cellStyle name="60% — акцент6 3 2_1 2 5" xfId="3232"/>
    <cellStyle name="60% - Акцент6 3 2_1 2 6" xfId="3834"/>
    <cellStyle name="60% — акцент6 3 2_1 2 6" xfId="3835"/>
    <cellStyle name="60% - Акцент6 3 2_1 2 7" xfId="4437"/>
    <cellStyle name="60% — акцент6 3 2_1 2 7" xfId="4438"/>
    <cellStyle name="60% - Акцент6 3 2_1 2 8" xfId="5040"/>
    <cellStyle name="60% — акцент6 3 2_1 2 8" xfId="5041"/>
    <cellStyle name="60% - Акцент6 3 2_1 2 9" xfId="5644"/>
    <cellStyle name="60% — акцент6 3 2_1 2 9" xfId="5645"/>
    <cellStyle name="60% - Акцент6 3 2_1 3" xfId="1124"/>
    <cellStyle name="60% — акцент6 3 2_1 3" xfId="1125"/>
    <cellStyle name="60% - Акцент6 3 2_1 4" xfId="2023"/>
    <cellStyle name="60% — акцент6 3 2_1 4" xfId="2024"/>
    <cellStyle name="60% - Акцент6 3 2_1 5" xfId="2626"/>
    <cellStyle name="60% — акцент6 3 2_1 5" xfId="2627"/>
    <cellStyle name="60% - Акцент6 3 2_1 6" xfId="3229"/>
    <cellStyle name="60% — акцент6 3 2_1 6" xfId="3230"/>
    <cellStyle name="60% - Акцент6 3 2_1 7" xfId="3832"/>
    <cellStyle name="60% — акцент6 3 2_1 7" xfId="3833"/>
    <cellStyle name="60% - Акцент6 3 2_1 8" xfId="4435"/>
    <cellStyle name="60% — акцент6 3 2_1 8" xfId="4436"/>
    <cellStyle name="60% - Акцент6 3 2_1 9" xfId="5038"/>
    <cellStyle name="60% — акцент6 3 2_1 9" xfId="5039"/>
    <cellStyle name="60% - Акцент6 3 3" xfId="1120"/>
    <cellStyle name="60% — акцент6 3 3" xfId="1121"/>
    <cellStyle name="60% - Акцент6 3 4" xfId="2019"/>
    <cellStyle name="60% — акцент6 3 4" xfId="2020"/>
    <cellStyle name="60% - Акцент6 3 5" xfId="2622"/>
    <cellStyle name="60% — акцент6 3 5" xfId="2623"/>
    <cellStyle name="60% - Акцент6 3 6" xfId="3225"/>
    <cellStyle name="60% — акцент6 3 6" xfId="3226"/>
    <cellStyle name="60% - Акцент6 3 7" xfId="3828"/>
    <cellStyle name="60% — акцент6 3 7" xfId="3829"/>
    <cellStyle name="60% - Акцент6 3 8" xfId="4431"/>
    <cellStyle name="60% — акцент6 3 8" xfId="4432"/>
    <cellStyle name="60% - Акцент6 3 9" xfId="5034"/>
    <cellStyle name="60% — акцент6 3 9" xfId="5035"/>
    <cellStyle name="60% - Акцент6 3_1" xfId="8672"/>
    <cellStyle name="60% — акцент6 3_1" xfId="8672"/>
    <cellStyle name="60% - Акцент6 3_1 10" xfId="5646"/>
    <cellStyle name="60% — акцент6 3_1 10" xfId="5647"/>
    <cellStyle name="60% - Акцент6 3_1 11" xfId="6250"/>
    <cellStyle name="60% — акцент6 3_1 11" xfId="6251"/>
    <cellStyle name="60% - Акцент6 3_1 12" xfId="6853"/>
    <cellStyle name="60% — акцент6 3_1 12" xfId="6854"/>
    <cellStyle name="60% - Акцент6 3_1 13" xfId="7457"/>
    <cellStyle name="60% — акцент6 3_1 13" xfId="7458"/>
    <cellStyle name="60% - Акцент6 3_1 14" xfId="8060"/>
    <cellStyle name="60% — акцент6 3_1 14" xfId="8061"/>
    <cellStyle name="60% - Акцент6 3_1 15" xfId="8631"/>
    <cellStyle name="60% — акцент6 3_1 15" xfId="8632"/>
    <cellStyle name="60% - Акцент6 3_1 2" xfId="8669"/>
    <cellStyle name="60% — акцент6 3_1 2" xfId="8669"/>
    <cellStyle name="60% - Акцент6 3_1 2 10" xfId="6252"/>
    <cellStyle name="60% — акцент6 3_1 2 10" xfId="6253"/>
    <cellStyle name="60% - Акцент6 3_1 2 11" xfId="6855"/>
    <cellStyle name="60% — акцент6 3_1 2 11" xfId="6856"/>
    <cellStyle name="60% - Акцент6 3_1 2 12" xfId="7459"/>
    <cellStyle name="60% — акцент6 3_1 2 12" xfId="7460"/>
    <cellStyle name="60% - Акцент6 3_1 2 13" xfId="8062"/>
    <cellStyle name="60% — акцент6 3_1 2 13" xfId="8063"/>
    <cellStyle name="60% - Акцент6 3_1 2 14" xfId="8633"/>
    <cellStyle name="60% — акцент6 3_1 2 14" xfId="8634"/>
    <cellStyle name="60% - Акцент6 3_1 2 2" xfId="1130"/>
    <cellStyle name="60% — акцент6 3_1 2 2" xfId="1131"/>
    <cellStyle name="60% - Акцент6 3_1 2 3" xfId="2029"/>
    <cellStyle name="60% — акцент6 3_1 2 3" xfId="2030"/>
    <cellStyle name="60% - Акцент6 3_1 2 4" xfId="2632"/>
    <cellStyle name="60% — акцент6 3_1 2 4" xfId="2633"/>
    <cellStyle name="60% - Акцент6 3_1 2 5" xfId="3235"/>
    <cellStyle name="60% — акцент6 3_1 2 5" xfId="3236"/>
    <cellStyle name="60% - Акцент6 3_1 2 6" xfId="3838"/>
    <cellStyle name="60% — акцент6 3_1 2 6" xfId="3839"/>
    <cellStyle name="60% - Акцент6 3_1 2 7" xfId="4441"/>
    <cellStyle name="60% — акцент6 3_1 2 7" xfId="4442"/>
    <cellStyle name="60% - Акцент6 3_1 2 8" xfId="5044"/>
    <cellStyle name="60% — акцент6 3_1 2 8" xfId="5045"/>
    <cellStyle name="60% - Акцент6 3_1 2 9" xfId="5648"/>
    <cellStyle name="60% — акцент6 3_1 2 9" xfId="5649"/>
    <cellStyle name="60% - Акцент6 3_1 3" xfId="1128"/>
    <cellStyle name="60% — акцент6 3_1 3" xfId="1129"/>
    <cellStyle name="60% - Акцент6 3_1 4" xfId="2027"/>
    <cellStyle name="60% — акцент6 3_1 4" xfId="2028"/>
    <cellStyle name="60% - Акцент6 3_1 5" xfId="2630"/>
    <cellStyle name="60% — акцент6 3_1 5" xfId="2631"/>
    <cellStyle name="60% - Акцент6 3_1 6" xfId="3233"/>
    <cellStyle name="60% — акцент6 3_1 6" xfId="3234"/>
    <cellStyle name="60% - Акцент6 3_1 7" xfId="3836"/>
    <cellStyle name="60% — акцент6 3_1 7" xfId="3837"/>
    <cellStyle name="60% - Акцент6 3_1 8" xfId="4439"/>
    <cellStyle name="60% — акцент6 3_1 8" xfId="4440"/>
    <cellStyle name="60% - Акцент6 3_1 9" xfId="5042"/>
    <cellStyle name="60% — акцент6 3_1 9" xfId="5043"/>
    <cellStyle name="60% - Акцент6 4" xfId="247"/>
    <cellStyle name="60% — акцент6 4" xfId="248"/>
    <cellStyle name="60% - Акцент6 4 10" xfId="6254"/>
    <cellStyle name="60% — акцент6 4 10" xfId="6255"/>
    <cellStyle name="60% - Акцент6 4 11" xfId="6857"/>
    <cellStyle name="60% — акцент6 4 11" xfId="6858"/>
    <cellStyle name="60% - Акцент6 4 12" xfId="7461"/>
    <cellStyle name="60% — акцент6 4 12" xfId="7462"/>
    <cellStyle name="60% - Акцент6 4 13" xfId="8064"/>
    <cellStyle name="60% — акцент6 4 13" xfId="8065"/>
    <cellStyle name="60% - Акцент6 4 14" xfId="8635"/>
    <cellStyle name="60% — акцент6 4 14" xfId="8636"/>
    <cellStyle name="60% - Акцент6 4 2" xfId="1132"/>
    <cellStyle name="60% — акцент6 4 2" xfId="1133"/>
    <cellStyle name="60% - Акцент6 4 3" xfId="2031"/>
    <cellStyle name="60% — акцент6 4 3" xfId="2032"/>
    <cellStyle name="60% - Акцент6 4 4" xfId="2634"/>
    <cellStyle name="60% — акцент6 4 4" xfId="2635"/>
    <cellStyle name="60% - Акцент6 4 5" xfId="3237"/>
    <cellStyle name="60% — акцент6 4 5" xfId="3238"/>
    <cellStyle name="60% - Акцент6 4 6" xfId="3840"/>
    <cellStyle name="60% — акцент6 4 6" xfId="3841"/>
    <cellStyle name="60% - Акцент6 4 7" xfId="4443"/>
    <cellStyle name="60% — акцент6 4 7" xfId="4444"/>
    <cellStyle name="60% - Акцент6 4 8" xfId="5046"/>
    <cellStyle name="60% — акцент6 4 8" xfId="5047"/>
    <cellStyle name="60% - Акцент6 4 9" xfId="5650"/>
    <cellStyle name="60% — акцент6 4 9" xfId="5651"/>
    <cellStyle name="60% - Акцент6 4_1" xfId="8670"/>
    <cellStyle name="60% — акцент6 4_1" xfId="8670"/>
    <cellStyle name="60% - Акцент6 4_1 10" xfId="5652"/>
    <cellStyle name="60% — акцент6 4_1 10" xfId="5653"/>
    <cellStyle name="60% - Акцент6 4_1 11" xfId="6256"/>
    <cellStyle name="60% — акцент6 4_1 11" xfId="6257"/>
    <cellStyle name="60% - Акцент6 4_1 12" xfId="6859"/>
    <cellStyle name="60% — акцент6 4_1 12" xfId="6860"/>
    <cellStyle name="60% - Акцент6 4_1 13" xfId="7463"/>
    <cellStyle name="60% — акцент6 4_1 13" xfId="7464"/>
    <cellStyle name="60% - Акцент6 4_1 14" xfId="8066"/>
    <cellStyle name="60% — акцент6 4_1 14" xfId="8067"/>
    <cellStyle name="60% - Акцент6 4_1 15" xfId="8637"/>
    <cellStyle name="60% — акцент6 4_1 15" xfId="8638"/>
    <cellStyle name="60% - Акцент6 4_1 2" xfId="8671"/>
    <cellStyle name="60% — акцент6 4_1 2" xfId="8671"/>
    <cellStyle name="60% - Акцент6 4_1 2 10" xfId="6258"/>
    <cellStyle name="60% — акцент6 4_1 2 10" xfId="6259"/>
    <cellStyle name="60% - Акцент6 4_1 2 11" xfId="6861"/>
    <cellStyle name="60% — акцент6 4_1 2 11" xfId="6862"/>
    <cellStyle name="60% - Акцент6 4_1 2 12" xfId="7465"/>
    <cellStyle name="60% — акцент6 4_1 2 12" xfId="7466"/>
    <cellStyle name="60% - Акцент6 4_1 2 13" xfId="8068"/>
    <cellStyle name="60% — акцент6 4_1 2 13" xfId="8069"/>
    <cellStyle name="60% - Акцент6 4_1 2 14" xfId="8639"/>
    <cellStyle name="60% — акцент6 4_1 2 14" xfId="8640"/>
    <cellStyle name="60% - Акцент6 4_1 2 2" xfId="1136"/>
    <cellStyle name="60% — акцент6 4_1 2 2" xfId="1137"/>
    <cellStyle name="60% - Акцент6 4_1 2 3" xfId="2035"/>
    <cellStyle name="60% — акцент6 4_1 2 3" xfId="2036"/>
    <cellStyle name="60% - Акцент6 4_1 2 4" xfId="2638"/>
    <cellStyle name="60% — акцент6 4_1 2 4" xfId="2639"/>
    <cellStyle name="60% - Акцент6 4_1 2 5" xfId="3241"/>
    <cellStyle name="60% — акцент6 4_1 2 5" xfId="3242"/>
    <cellStyle name="60% - Акцент6 4_1 2 6" xfId="3844"/>
    <cellStyle name="60% — акцент6 4_1 2 6" xfId="3845"/>
    <cellStyle name="60% - Акцент6 4_1 2 7" xfId="4447"/>
    <cellStyle name="60% — акцент6 4_1 2 7" xfId="4448"/>
    <cellStyle name="60% - Акцент6 4_1 2 8" xfId="5050"/>
    <cellStyle name="60% — акцент6 4_1 2 8" xfId="5051"/>
    <cellStyle name="60% - Акцент6 4_1 2 9" xfId="5654"/>
    <cellStyle name="60% — акцент6 4_1 2 9" xfId="5655"/>
    <cellStyle name="60% - Акцент6 4_1 3" xfId="1134"/>
    <cellStyle name="60% — акцент6 4_1 3" xfId="1135"/>
    <cellStyle name="60% - Акцент6 4_1 4" xfId="2033"/>
    <cellStyle name="60% — акцент6 4_1 4" xfId="2034"/>
    <cellStyle name="60% - Акцент6 4_1 5" xfId="2636"/>
    <cellStyle name="60% — акцент6 4_1 5" xfId="2637"/>
    <cellStyle name="60% - Акцент6 4_1 6" xfId="3239"/>
    <cellStyle name="60% — акцент6 4_1 6" xfId="3240"/>
    <cellStyle name="60% - Акцент6 4_1 7" xfId="3842"/>
    <cellStyle name="60% — акцент6 4_1 7" xfId="3843"/>
    <cellStyle name="60% - Акцент6 4_1 8" xfId="4445"/>
    <cellStyle name="60% — акцент6 4_1 8" xfId="4446"/>
    <cellStyle name="60% - Акцент6 4_1 9" xfId="5048"/>
    <cellStyle name="60% — акцент6 4_1 9" xfId="5049"/>
    <cellStyle name="60% - Акцент6 5" xfId="1106"/>
    <cellStyle name="60% — акцент6 5" xfId="1107"/>
    <cellStyle name="60% - Акцент6 6" xfId="2005"/>
    <cellStyle name="60% — акцент6 6" xfId="2006"/>
    <cellStyle name="60% - Акцент6 7" xfId="2608"/>
    <cellStyle name="60% — акцент6 7" xfId="2609"/>
    <cellStyle name="60% - Акцент6 8" xfId="3211"/>
    <cellStyle name="60% — акцент6 8" xfId="3212"/>
    <cellStyle name="60% - Акцент6 9" xfId="3814"/>
    <cellStyle name="60% — акцент6 9" xfId="3815"/>
    <cellStyle name="60% - Акцент6_1" xfId="8672"/>
    <cellStyle name="Followed Hyperlink" xfId="249"/>
    <cellStyle name="Followed Hyperlink 2" xfId="250"/>
    <cellStyle name="Followed Hyperlink 2 2" xfId="1139"/>
    <cellStyle name="Followed Hyperlink 3" xfId="1138"/>
    <cellStyle name="Heading" xfId="1140"/>
    <cellStyle name="Heading1" xfId="1141"/>
    <cellStyle name="Hyperlink" xfId="251"/>
    <cellStyle name="Hyperlink 2" xfId="252"/>
    <cellStyle name="Hyperlink 2 2" xfId="1143"/>
    <cellStyle name="Hyperlink 3" xfId="1142"/>
    <cellStyle name="Result" xfId="1144"/>
    <cellStyle name="Result2" xfId="1145"/>
    <cellStyle name="Акцент1" xfId="253"/>
    <cellStyle name="Акцент1 2" xfId="254"/>
    <cellStyle name="Акцент1 2 2" xfId="255"/>
    <cellStyle name="Акцент1 2 2 2" xfId="1148"/>
    <cellStyle name="Акцент1 2 3" xfId="1147"/>
    <cellStyle name="Акцент1 2_1" xfId="8673"/>
    <cellStyle name="Акцент1 3" xfId="256"/>
    <cellStyle name="Акцент1 3 2" xfId="257"/>
    <cellStyle name="Акцент1 3 2 2" xfId="1150"/>
    <cellStyle name="Акцент1 3 3" xfId="1149"/>
    <cellStyle name="Акцент1 3_1" xfId="8673"/>
    <cellStyle name="Акцент1 4" xfId="258"/>
    <cellStyle name="Акцент1 4 2" xfId="1151"/>
    <cellStyle name="Акцент1 5" xfId="1146"/>
    <cellStyle name="Акцент1 6" xfId="8714"/>
    <cellStyle name="Акцент2" xfId="259"/>
    <cellStyle name="Акцент2 2" xfId="260"/>
    <cellStyle name="Акцент2 2 2" xfId="261"/>
    <cellStyle name="Акцент2 2 2 2" xfId="1154"/>
    <cellStyle name="Акцент2 2 3" xfId="1153"/>
    <cellStyle name="Акцент2 2_1" xfId="8674"/>
    <cellStyle name="Акцент2 3" xfId="262"/>
    <cellStyle name="Акцент2 3 2" xfId="263"/>
    <cellStyle name="Акцент2 3 2 2" xfId="1156"/>
    <cellStyle name="Акцент2 3 3" xfId="1155"/>
    <cellStyle name="Акцент2 3_1" xfId="8674"/>
    <cellStyle name="Акцент2 4" xfId="264"/>
    <cellStyle name="Акцент2 4 2" xfId="1157"/>
    <cellStyle name="Акцент2 5" xfId="1152"/>
    <cellStyle name="Акцент2 6" xfId="8715"/>
    <cellStyle name="Акцент3" xfId="265"/>
    <cellStyle name="Акцент3 2" xfId="266"/>
    <cellStyle name="Акцент3 2 2" xfId="267"/>
    <cellStyle name="Акцент3 2 2 2" xfId="1160"/>
    <cellStyle name="Акцент3 2 3" xfId="1159"/>
    <cellStyle name="Акцент3 2_1" xfId="8675"/>
    <cellStyle name="Акцент3 3" xfId="268"/>
    <cellStyle name="Акцент3 3 2" xfId="269"/>
    <cellStyle name="Акцент3 3 2 2" xfId="1162"/>
    <cellStyle name="Акцент3 3 3" xfId="1161"/>
    <cellStyle name="Акцент3 3_1" xfId="8675"/>
    <cellStyle name="Акцент3 4" xfId="270"/>
    <cellStyle name="Акцент3 4 2" xfId="1163"/>
    <cellStyle name="Акцент3 5" xfId="1158"/>
    <cellStyle name="Акцент3 6" xfId="8716"/>
    <cellStyle name="Акцент4" xfId="271"/>
    <cellStyle name="Акцент4 2" xfId="272"/>
    <cellStyle name="Акцент4 2 2" xfId="273"/>
    <cellStyle name="Акцент4 2 2 2" xfId="1166"/>
    <cellStyle name="Акцент4 2 3" xfId="1165"/>
    <cellStyle name="Акцент4 2_1" xfId="8676"/>
    <cellStyle name="Акцент4 3" xfId="274"/>
    <cellStyle name="Акцент4 3 2" xfId="275"/>
    <cellStyle name="Акцент4 3 2 2" xfId="1168"/>
    <cellStyle name="Акцент4 3 3" xfId="1167"/>
    <cellStyle name="Акцент4 3_1" xfId="8676"/>
    <cellStyle name="Акцент4 4" xfId="276"/>
    <cellStyle name="Акцент4 4 2" xfId="1169"/>
    <cellStyle name="Акцент4 5" xfId="1164"/>
    <cellStyle name="Акцент4 6" xfId="8717"/>
    <cellStyle name="Акцент5" xfId="277"/>
    <cellStyle name="Акцент5 2" xfId="278"/>
    <cellStyle name="Акцент5 2 2" xfId="279"/>
    <cellStyle name="Акцент5 2 2 2" xfId="1172"/>
    <cellStyle name="Акцент5 2 3" xfId="1171"/>
    <cellStyle name="Акцент5 2_1" xfId="8677"/>
    <cellStyle name="Акцент5 3" xfId="280"/>
    <cellStyle name="Акцент5 3 2" xfId="281"/>
    <cellStyle name="Акцент5 3 2 2" xfId="1174"/>
    <cellStyle name="Акцент5 3 3" xfId="1173"/>
    <cellStyle name="Акцент5 3_1" xfId="8677"/>
    <cellStyle name="Акцент5 4" xfId="282"/>
    <cellStyle name="Акцент5 4 2" xfId="1175"/>
    <cellStyle name="Акцент5 5" xfId="1170"/>
    <cellStyle name="Акцент5 6" xfId="8718"/>
    <cellStyle name="Акцент6" xfId="283"/>
    <cellStyle name="Акцент6 2" xfId="284"/>
    <cellStyle name="Акцент6 2 2" xfId="285"/>
    <cellStyle name="Акцент6 2 2 2" xfId="1178"/>
    <cellStyle name="Акцент6 2 3" xfId="1177"/>
    <cellStyle name="Акцент6 2_1" xfId="8678"/>
    <cellStyle name="Акцент6 3" xfId="286"/>
    <cellStyle name="Акцент6 3 2" xfId="287"/>
    <cellStyle name="Акцент6 3 2 2" xfId="1180"/>
    <cellStyle name="Акцент6 3 3" xfId="1179"/>
    <cellStyle name="Акцент6 3_1" xfId="8678"/>
    <cellStyle name="Акцент6 4" xfId="288"/>
    <cellStyle name="Акцент6 4 2" xfId="1181"/>
    <cellStyle name="Акцент6 5" xfId="1176"/>
    <cellStyle name="Акцент6 6" xfId="8719"/>
    <cellStyle name="Ввод " xfId="289"/>
    <cellStyle name="Ввод  2" xfId="290"/>
    <cellStyle name="Ввод  2 2" xfId="291"/>
    <cellStyle name="Ввод  2 2 2" xfId="1184"/>
    <cellStyle name="Ввод  2 3" xfId="1183"/>
    <cellStyle name="Ввод  2_1" xfId="8679"/>
    <cellStyle name="Ввод  3" xfId="292"/>
    <cellStyle name="Ввод  3 2" xfId="293"/>
    <cellStyle name="Ввод  3 2 2" xfId="1186"/>
    <cellStyle name="Ввод  3 3" xfId="1185"/>
    <cellStyle name="Ввод  3_1" xfId="8679"/>
    <cellStyle name="Ввод  4" xfId="294"/>
    <cellStyle name="Ввод  4 2" xfId="1187"/>
    <cellStyle name="Ввод  5" xfId="1182"/>
    <cellStyle name="Ввод  6" xfId="8720"/>
    <cellStyle name="Вывод" xfId="295"/>
    <cellStyle name="Вывод 2" xfId="296"/>
    <cellStyle name="Вывод 2 2" xfId="297"/>
    <cellStyle name="Вывод 2 2 2" xfId="1190"/>
    <cellStyle name="Вывод 2 3" xfId="1189"/>
    <cellStyle name="Вывод 2_1" xfId="8680"/>
    <cellStyle name="Вывод 3" xfId="298"/>
    <cellStyle name="Вывод 3 2" xfId="299"/>
    <cellStyle name="Вывод 3 2 2" xfId="1192"/>
    <cellStyle name="Вывод 3 3" xfId="1191"/>
    <cellStyle name="Вывод 3_1" xfId="8680"/>
    <cellStyle name="Вывод 4" xfId="300"/>
    <cellStyle name="Вывод 4 2" xfId="1193"/>
    <cellStyle name="Вывод 5" xfId="1188"/>
    <cellStyle name="Вывод 6" xfId="8721"/>
    <cellStyle name="Вычисление" xfId="301"/>
    <cellStyle name="Вычисление 2" xfId="302"/>
    <cellStyle name="Вычисление 2 2" xfId="303"/>
    <cellStyle name="Вычисление 2 2 2" xfId="1196"/>
    <cellStyle name="Вычисление 2 3" xfId="1195"/>
    <cellStyle name="Вычисление 2_1" xfId="8681"/>
    <cellStyle name="Вычисление 3" xfId="304"/>
    <cellStyle name="Вычисление 3 2" xfId="305"/>
    <cellStyle name="Вычисление 3 2 2" xfId="1198"/>
    <cellStyle name="Вычисление 3 3" xfId="1197"/>
    <cellStyle name="Вычисление 3_1" xfId="8681"/>
    <cellStyle name="Вычисление 4" xfId="306"/>
    <cellStyle name="Вычисление 4 2" xfId="1199"/>
    <cellStyle name="Вычисление 5" xfId="1194"/>
    <cellStyle name="Вычисление 6" xfId="8722"/>
    <cellStyle name="Заголовок 1" xfId="307"/>
    <cellStyle name="Заголовок 1 2" xfId="308"/>
    <cellStyle name="Заголовок 1 2 2" xfId="309"/>
    <cellStyle name="Заголовок 1 2 2 2" xfId="1202"/>
    <cellStyle name="Заголовок 1 2 3" xfId="1201"/>
    <cellStyle name="Заголовок 1 2_1" xfId="8682"/>
    <cellStyle name="Заголовок 1 3" xfId="310"/>
    <cellStyle name="Заголовок 1 3 2" xfId="311"/>
    <cellStyle name="Заголовок 1 3 2 2" xfId="1204"/>
    <cellStyle name="Заголовок 1 3 3" xfId="1203"/>
    <cellStyle name="Заголовок 1 3_1" xfId="8682"/>
    <cellStyle name="Заголовок 1 4" xfId="312"/>
    <cellStyle name="Заголовок 1 4 2" xfId="1205"/>
    <cellStyle name="Заголовок 1 5" xfId="1200"/>
    <cellStyle name="Заголовок 1 6" xfId="8723"/>
    <cellStyle name="Заголовок 2" xfId="313"/>
    <cellStyle name="Заголовок 2 2" xfId="314"/>
    <cellStyle name="Заголовок 2 2 2" xfId="315"/>
    <cellStyle name="Заголовок 2 2 2 2" xfId="1208"/>
    <cellStyle name="Заголовок 2 2 3" xfId="1207"/>
    <cellStyle name="Заголовок 2 2_1" xfId="8683"/>
    <cellStyle name="Заголовок 2 3" xfId="316"/>
    <cellStyle name="Заголовок 2 3 2" xfId="317"/>
    <cellStyle name="Заголовок 2 3 2 2" xfId="1210"/>
    <cellStyle name="Заголовок 2 3 3" xfId="1209"/>
    <cellStyle name="Заголовок 2 3_1" xfId="8683"/>
    <cellStyle name="Заголовок 2 4" xfId="318"/>
    <cellStyle name="Заголовок 2 4 2" xfId="1211"/>
    <cellStyle name="Заголовок 2 5" xfId="1206"/>
    <cellStyle name="Заголовок 2 6" xfId="8724"/>
    <cellStyle name="Заголовок 3" xfId="319"/>
    <cellStyle name="Заголовок 3 2" xfId="320"/>
    <cellStyle name="Заголовок 3 2 2" xfId="321"/>
    <cellStyle name="Заголовок 3 2 2 2" xfId="1214"/>
    <cellStyle name="Заголовок 3 2 3" xfId="1213"/>
    <cellStyle name="Заголовок 3 2_1" xfId="8684"/>
    <cellStyle name="Заголовок 3 3" xfId="322"/>
    <cellStyle name="Заголовок 3 3 2" xfId="323"/>
    <cellStyle name="Заголовок 3 3 2 2" xfId="1216"/>
    <cellStyle name="Заголовок 3 3 3" xfId="1215"/>
    <cellStyle name="Заголовок 3 3_1" xfId="8684"/>
    <cellStyle name="Заголовок 3 4" xfId="324"/>
    <cellStyle name="Заголовок 3 4 2" xfId="1217"/>
    <cellStyle name="Заголовок 3 5" xfId="1212"/>
    <cellStyle name="Заголовок 3 6" xfId="8725"/>
    <cellStyle name="Заголовок 4" xfId="325"/>
    <cellStyle name="Заголовок 4 2" xfId="326"/>
    <cellStyle name="Заголовок 4 2 2" xfId="327"/>
    <cellStyle name="Заголовок 4 2 2 2" xfId="1220"/>
    <cellStyle name="Заголовок 4 2 3" xfId="1219"/>
    <cellStyle name="Заголовок 4 2_1" xfId="8685"/>
    <cellStyle name="Заголовок 4 3" xfId="328"/>
    <cellStyle name="Заголовок 4 3 2" xfId="329"/>
    <cellStyle name="Заголовок 4 3 2 2" xfId="1222"/>
    <cellStyle name="Заголовок 4 3 3" xfId="1221"/>
    <cellStyle name="Заголовок 4 3_1" xfId="8685"/>
    <cellStyle name="Заголовок 4 4" xfId="330"/>
    <cellStyle name="Заголовок 4 4 2" xfId="1223"/>
    <cellStyle name="Заголовок 4 5" xfId="1218"/>
    <cellStyle name="Заголовок 4 6" xfId="8726"/>
    <cellStyle name="Итог" xfId="331"/>
    <cellStyle name="Итог 2" xfId="332"/>
    <cellStyle name="Итог 2 2" xfId="333"/>
    <cellStyle name="Итог 2 2 2" xfId="1226"/>
    <cellStyle name="Итог 2 3" xfId="1225"/>
    <cellStyle name="Итог 2_1" xfId="8686"/>
    <cellStyle name="Итог 3" xfId="334"/>
    <cellStyle name="Итог 3 2" xfId="335"/>
    <cellStyle name="Итог 3 2 2" xfId="1228"/>
    <cellStyle name="Итог 3 3" xfId="1227"/>
    <cellStyle name="Итог 3_1" xfId="8686"/>
    <cellStyle name="Итог 4" xfId="336"/>
    <cellStyle name="Итог 4 2" xfId="1229"/>
    <cellStyle name="Итог 5" xfId="1224"/>
    <cellStyle name="Итог 6" xfId="8727"/>
    <cellStyle name="Контрольная ячейка" xfId="337"/>
    <cellStyle name="Контрольная ячейка 2" xfId="338"/>
    <cellStyle name="Контрольная ячейка 2 2" xfId="339"/>
    <cellStyle name="Контрольная ячейка 2 2 2" xfId="1232"/>
    <cellStyle name="Контрольная ячейка 2 3" xfId="1231"/>
    <cellStyle name="Контрольная ячейка 2_1" xfId="8687"/>
    <cellStyle name="Контрольная ячейка 3" xfId="340"/>
    <cellStyle name="Контрольная ячейка 3 2" xfId="341"/>
    <cellStyle name="Контрольная ячейка 3 2 2" xfId="1234"/>
    <cellStyle name="Контрольная ячейка 3 3" xfId="1233"/>
    <cellStyle name="Контрольная ячейка 3_1" xfId="8687"/>
    <cellStyle name="Контрольная ячейка 4" xfId="342"/>
    <cellStyle name="Контрольная ячейка 4 2" xfId="1235"/>
    <cellStyle name="Контрольная ячейка 5" xfId="1230"/>
    <cellStyle name="Контрольная ячейка 6" xfId="8728"/>
    <cellStyle name="Название" xfId="343"/>
    <cellStyle name="Название 2" xfId="344"/>
    <cellStyle name="Название 2 2" xfId="345"/>
    <cellStyle name="Название 2 2 2" xfId="1238"/>
    <cellStyle name="Название 2 3" xfId="1237"/>
    <cellStyle name="Название 2_1" xfId="8688"/>
    <cellStyle name="Название 3" xfId="346"/>
    <cellStyle name="Название 3 2" xfId="347"/>
    <cellStyle name="Название 3 2 2" xfId="1240"/>
    <cellStyle name="Название 3 3" xfId="1239"/>
    <cellStyle name="Название 3_1" xfId="8688"/>
    <cellStyle name="Название 4" xfId="348"/>
    <cellStyle name="Название 4 2" xfId="1241"/>
    <cellStyle name="Название 5" xfId="1236"/>
    <cellStyle name="Название 8" xfId="8742"/>
    <cellStyle name="Нейтральный" xfId="349"/>
    <cellStyle name="Нейтральный 2" xfId="350"/>
    <cellStyle name="Нейтральный 2 2" xfId="351"/>
    <cellStyle name="Нейтральный 2 2 2" xfId="1244"/>
    <cellStyle name="Нейтральный 2 3" xfId="1243"/>
    <cellStyle name="Нейтральный 2_1" xfId="8689"/>
    <cellStyle name="Нейтральный 3" xfId="352"/>
    <cellStyle name="Нейтральный 3 2" xfId="353"/>
    <cellStyle name="Нейтральный 3 2 2" xfId="1246"/>
    <cellStyle name="Нейтральный 3 3" xfId="1245"/>
    <cellStyle name="Нейтральный 3_1" xfId="8689"/>
    <cellStyle name="Нейтральный 4" xfId="354"/>
    <cellStyle name="Нейтральный 4 2" xfId="1247"/>
    <cellStyle name="Нейтральный 5" xfId="1242"/>
    <cellStyle name="Нейтральный 6" xfId="8729"/>
    <cellStyle name="Обычный" xfId="0" builtinId="0"/>
    <cellStyle name="Обычный 10" xfId="355"/>
    <cellStyle name="Обычный 10 2" xfId="356"/>
    <cellStyle name="Обычный 10 2 2" xfId="1249"/>
    <cellStyle name="Обычный 10 3" xfId="1248"/>
    <cellStyle name="Обычный 10_1" xfId="8692"/>
    <cellStyle name="Обычный 11" xfId="357"/>
    <cellStyle name="Обычный 11 2" xfId="358"/>
    <cellStyle name="Обычный 11 2 2" xfId="1251"/>
    <cellStyle name="Обычный 11 3" xfId="1250"/>
    <cellStyle name="Обычный 11_1" xfId="8692"/>
    <cellStyle name="Обычный 12" xfId="359"/>
    <cellStyle name="Обычный 12 2" xfId="360"/>
    <cellStyle name="Обычный 12 2 2" xfId="1253"/>
    <cellStyle name="Обычный 12 3" xfId="1252"/>
    <cellStyle name="Обычный 12_1" xfId="8692"/>
    <cellStyle name="Обычный 13" xfId="361"/>
    <cellStyle name="Обычный 13 2" xfId="362"/>
    <cellStyle name="Обычный 13 2 2" xfId="1255"/>
    <cellStyle name="Обычный 13 3" xfId="1254"/>
    <cellStyle name="Обычный 13_1" xfId="8692"/>
    <cellStyle name="Обычный 14" xfId="363"/>
    <cellStyle name="Обычный 14 2" xfId="364"/>
    <cellStyle name="Обычный 14 2 2" xfId="1257"/>
    <cellStyle name="Обычный 14 3" xfId="1256"/>
    <cellStyle name="Обычный 14_1" xfId="8692"/>
    <cellStyle name="Обычный 15" xfId="365"/>
    <cellStyle name="Обычный 15 2" xfId="366"/>
    <cellStyle name="Обычный 15 2 2" xfId="1259"/>
    <cellStyle name="Обычный 15 3" xfId="1258"/>
    <cellStyle name="Обычный 15_1" xfId="8692"/>
    <cellStyle name="Обычный 16" xfId="367"/>
    <cellStyle name="Обычный 16 2" xfId="368"/>
    <cellStyle name="Обычный 16 2 2" xfId="1261"/>
    <cellStyle name="Обычный 16 3" xfId="1260"/>
    <cellStyle name="Обычный 16_1" xfId="8692"/>
    <cellStyle name="Обычный 17" xfId="369"/>
    <cellStyle name="Обычный 17 2" xfId="370"/>
    <cellStyle name="Обычный 17 2 2" xfId="1263"/>
    <cellStyle name="Обычный 17 3" xfId="1262"/>
    <cellStyle name="Обычный 17_1" xfId="8692"/>
    <cellStyle name="Обычный 18" xfId="371"/>
    <cellStyle name="Обычный 18 2" xfId="372"/>
    <cellStyle name="Обычный 18 2 2" xfId="1265"/>
    <cellStyle name="Обычный 18 3" xfId="1264"/>
    <cellStyle name="Обычный 18_1" xfId="8692"/>
    <cellStyle name="Обычный 19" xfId="373"/>
    <cellStyle name="Обычный 19 2" xfId="374"/>
    <cellStyle name="Обычный 19 2 2" xfId="1267"/>
    <cellStyle name="Обычный 19 3" xfId="1266"/>
    <cellStyle name="Обычный 19_1" xfId="8692"/>
    <cellStyle name="Обычный 2" xfId="375"/>
    <cellStyle name="Обычный 2 2" xfId="376"/>
    <cellStyle name="Обычный 2 2 2" xfId="1269"/>
    <cellStyle name="Обычный 2 2 3" xfId="8738"/>
    <cellStyle name="Обычный 2 3" xfId="377"/>
    <cellStyle name="Обычный 2 3 2" xfId="1270"/>
    <cellStyle name="Обычный 2 4" xfId="1268"/>
    <cellStyle name="Обычный 2 6" xfId="8737"/>
    <cellStyle name="Обычный 2_1" xfId="8690"/>
    <cellStyle name="Обычный 20" xfId="378"/>
    <cellStyle name="Обычный 20 2" xfId="379"/>
    <cellStyle name="Обычный 20 2 2" xfId="1272"/>
    <cellStyle name="Обычный 20 3" xfId="1271"/>
    <cellStyle name="Обычный 20_1" xfId="8692"/>
    <cellStyle name="Обычный 21" xfId="380"/>
    <cellStyle name="Обычный 21 2" xfId="381"/>
    <cellStyle name="Обычный 21 2 2" xfId="1274"/>
    <cellStyle name="Обычный 21 3" xfId="1273"/>
    <cellStyle name="Обычный 21_1" xfId="8692"/>
    <cellStyle name="Обычный 22" xfId="382"/>
    <cellStyle name="Обычный 22 2" xfId="383"/>
    <cellStyle name="Обычный 22 2 2" xfId="1276"/>
    <cellStyle name="Обычный 22 3" xfId="1275"/>
    <cellStyle name="Обычный 22_1" xfId="8692"/>
    <cellStyle name="Обычный 23" xfId="384"/>
    <cellStyle name="Обычный 23 2" xfId="385"/>
    <cellStyle name="Обычный 23 2 2" xfId="1278"/>
    <cellStyle name="Обычный 23 3" xfId="1277"/>
    <cellStyle name="Обычный 23_1" xfId="8692"/>
    <cellStyle name="Обычный 24" xfId="386"/>
    <cellStyle name="Обычный 24 2" xfId="387"/>
    <cellStyle name="Обычный 24 2 2" xfId="1280"/>
    <cellStyle name="Обычный 24 3" xfId="1279"/>
    <cellStyle name="Обычный 24_1" xfId="8692"/>
    <cellStyle name="Обычный 25" xfId="388"/>
    <cellStyle name="Обычный 25 2" xfId="389"/>
    <cellStyle name="Обычный 25 2 2" xfId="1282"/>
    <cellStyle name="Обычный 25 3" xfId="1281"/>
    <cellStyle name="Обычный 25_1" xfId="8692"/>
    <cellStyle name="Обычный 26" xfId="390"/>
    <cellStyle name="Обычный 26 2" xfId="391"/>
    <cellStyle name="Обычный 26 2 2" xfId="1284"/>
    <cellStyle name="Обычный 26 3" xfId="1283"/>
    <cellStyle name="Обычный 26_1" xfId="8692"/>
    <cellStyle name="Обычный 27" xfId="392"/>
    <cellStyle name="Обычный 27 2" xfId="393"/>
    <cellStyle name="Обычный 27 2 2" xfId="1286"/>
    <cellStyle name="Обычный 27 3" xfId="1285"/>
    <cellStyle name="Обычный 27_1" xfId="8692"/>
    <cellStyle name="Обычный 28" xfId="394"/>
    <cellStyle name="Обычный 28 2" xfId="395"/>
    <cellStyle name="Обычный 28 2 2" xfId="1288"/>
    <cellStyle name="Обычный 28 3" xfId="1287"/>
    <cellStyle name="Обычный 28_1" xfId="8692"/>
    <cellStyle name="Обычный 29" xfId="396"/>
    <cellStyle name="Обычный 29 2" xfId="397"/>
    <cellStyle name="Обычный 29 2 2" xfId="1290"/>
    <cellStyle name="Обычный 29 3" xfId="1289"/>
    <cellStyle name="Обычный 29_1" xfId="8692"/>
    <cellStyle name="Обычный 3" xfId="398"/>
    <cellStyle name="Обычный 3 2" xfId="399"/>
    <cellStyle name="Обычный 3 2 2" xfId="1292"/>
    <cellStyle name="Обычный 3 3" xfId="1291"/>
    <cellStyle name="Обычный 3_1" xfId="8690"/>
    <cellStyle name="Обычный 30" xfId="400"/>
    <cellStyle name="Обычный 30 2" xfId="401"/>
    <cellStyle name="Обычный 30 2 2" xfId="1294"/>
    <cellStyle name="Обычный 30 3" xfId="1293"/>
    <cellStyle name="Обычный 30_1" xfId="8692"/>
    <cellStyle name="Обычный 31" xfId="402"/>
    <cellStyle name="Обычный 31 2" xfId="403"/>
    <cellStyle name="Обычный 31 2 2" xfId="1296"/>
    <cellStyle name="Обычный 31 3" xfId="1295"/>
    <cellStyle name="Обычный 31_1" xfId="8692"/>
    <cellStyle name="Обычный 32" xfId="404"/>
    <cellStyle name="Обычный 32 2" xfId="405"/>
    <cellStyle name="Обычный 32 2 2" xfId="1298"/>
    <cellStyle name="Обычный 32 3" xfId="1297"/>
    <cellStyle name="Обычный 32_1" xfId="8692"/>
    <cellStyle name="Обычный 33" xfId="406"/>
    <cellStyle name="Обычный 33 2" xfId="407"/>
    <cellStyle name="Обычный 33 2 2" xfId="1300"/>
    <cellStyle name="Обычный 33 3" xfId="1299"/>
    <cellStyle name="Обычный 33_1" xfId="8692"/>
    <cellStyle name="Обычный 34" xfId="408"/>
    <cellStyle name="Обычный 34 2" xfId="409"/>
    <cellStyle name="Обычный 34 2 2" xfId="1302"/>
    <cellStyle name="Обычный 34 3" xfId="1301"/>
    <cellStyle name="Обычный 34_1" xfId="8692"/>
    <cellStyle name="Обычный 35" xfId="410"/>
    <cellStyle name="Обычный 35 2" xfId="411"/>
    <cellStyle name="Обычный 35 2 2" xfId="1304"/>
    <cellStyle name="Обычный 35 3" xfId="1303"/>
    <cellStyle name="Обычный 35_1" xfId="8692"/>
    <cellStyle name="Обычный 36" xfId="412"/>
    <cellStyle name="Обычный 36 2" xfId="413"/>
    <cellStyle name="Обычный 36 2 2" xfId="1306"/>
    <cellStyle name="Обычный 36 3" xfId="1305"/>
    <cellStyle name="Обычный 36_1" xfId="8692"/>
    <cellStyle name="Обычный 37" xfId="414"/>
    <cellStyle name="Обычный 37 2" xfId="415"/>
    <cellStyle name="Обычный 37 2 2" xfId="1308"/>
    <cellStyle name="Обычный 37 3" xfId="1307"/>
    <cellStyle name="Обычный 37_1" xfId="8692"/>
    <cellStyle name="Обычный 38" xfId="416"/>
    <cellStyle name="Обычный 38 2" xfId="417"/>
    <cellStyle name="Обычный 38 2 2" xfId="1310"/>
    <cellStyle name="Обычный 38 3" xfId="1309"/>
    <cellStyle name="Обычный 38_1" xfId="8692"/>
    <cellStyle name="Обычный 39" xfId="418"/>
    <cellStyle name="Обычный 39 2" xfId="419"/>
    <cellStyle name="Обычный 39 2 2" xfId="1312"/>
    <cellStyle name="Обычный 39 3" xfId="1311"/>
    <cellStyle name="Обычный 39_1" xfId="8692"/>
    <cellStyle name="Обычный 4" xfId="420"/>
    <cellStyle name="Обычный 4 2" xfId="421"/>
    <cellStyle name="Обычный 4 2 2" xfId="1314"/>
    <cellStyle name="Обычный 4 3" xfId="1313"/>
    <cellStyle name="Обычный 4_1" xfId="8692"/>
    <cellStyle name="Обычный 40" xfId="422"/>
    <cellStyle name="Обычный 40 2" xfId="423"/>
    <cellStyle name="Обычный 40 2 2" xfId="1316"/>
    <cellStyle name="Обычный 40 3" xfId="1315"/>
    <cellStyle name="Обычный 40_1" xfId="8692"/>
    <cellStyle name="Обычный 41" xfId="424"/>
    <cellStyle name="Обычный 41 2" xfId="425"/>
    <cellStyle name="Обычный 41 2 2" xfId="1318"/>
    <cellStyle name="Обычный 41 3" xfId="1317"/>
    <cellStyle name="Обычный 41_1" xfId="8692"/>
    <cellStyle name="Обычный 42" xfId="426"/>
    <cellStyle name="Обычный 42 2" xfId="427"/>
    <cellStyle name="Обычный 42 2 2" xfId="1320"/>
    <cellStyle name="Обычный 42 3" xfId="1319"/>
    <cellStyle name="Обычный 42_1" xfId="8692"/>
    <cellStyle name="Обычный 43" xfId="428"/>
    <cellStyle name="Обычный 43 2" xfId="429"/>
    <cellStyle name="Обычный 43 2 2" xfId="1322"/>
    <cellStyle name="Обычный 43 3" xfId="1321"/>
    <cellStyle name="Обычный 43_1" xfId="8692"/>
    <cellStyle name="Обычный 44" xfId="430"/>
    <cellStyle name="Обычный 44 2" xfId="431"/>
    <cellStyle name="Обычный 44 2 2" xfId="1324"/>
    <cellStyle name="Обычный 44 3" xfId="1323"/>
    <cellStyle name="Обычный 44_1" xfId="8692"/>
    <cellStyle name="Обычный 45" xfId="432"/>
    <cellStyle name="Обычный 45 2" xfId="433"/>
    <cellStyle name="Обычный 45 2 2" xfId="1326"/>
    <cellStyle name="Обычный 45 3" xfId="1325"/>
    <cellStyle name="Обычный 45_1" xfId="8692"/>
    <cellStyle name="Обычный 46" xfId="434"/>
    <cellStyle name="Обычный 46 2" xfId="435"/>
    <cellStyle name="Обычный 46 2 2" xfId="1328"/>
    <cellStyle name="Обычный 46 3" xfId="1327"/>
    <cellStyle name="Обычный 46_1" xfId="8692"/>
    <cellStyle name="Обычный 47" xfId="436"/>
    <cellStyle name="Обычный 47 2" xfId="437"/>
    <cellStyle name="Обычный 47 2 2" xfId="1330"/>
    <cellStyle name="Обычный 47 3" xfId="1329"/>
    <cellStyle name="Обычный 47_1" xfId="8692"/>
    <cellStyle name="Обычный 48" xfId="438"/>
    <cellStyle name="Обычный 48 2" xfId="1331"/>
    <cellStyle name="Обычный 49" xfId="439"/>
    <cellStyle name="Обычный 49 2" xfId="440"/>
    <cellStyle name="Обычный 49 2 2" xfId="1333"/>
    <cellStyle name="Обычный 49 3" xfId="1332"/>
    <cellStyle name="Обычный 49_1" xfId="8692"/>
    <cellStyle name="Обычный 5" xfId="441"/>
    <cellStyle name="Обычный 5 2" xfId="442"/>
    <cellStyle name="Обычный 5 2 2" xfId="1335"/>
    <cellStyle name="Обычный 5 3" xfId="1334"/>
    <cellStyle name="Обычный 5_1" xfId="8692"/>
    <cellStyle name="Обычный 50" xfId="443"/>
    <cellStyle name="Обычный 50 2" xfId="444"/>
    <cellStyle name="Обычный 50 2 2" xfId="1337"/>
    <cellStyle name="Обычный 50 3" xfId="1336"/>
    <cellStyle name="Обычный 50_1" xfId="8692"/>
    <cellStyle name="Обычный 51" xfId="445"/>
    <cellStyle name="Обычный 51 2" xfId="446"/>
    <cellStyle name="Обычный 51 2 2" xfId="1339"/>
    <cellStyle name="Обычный 51 3" xfId="1338"/>
    <cellStyle name="Обычный 51_1" xfId="8692"/>
    <cellStyle name="Обычный 52" xfId="447"/>
    <cellStyle name="Обычный 52 2" xfId="1340"/>
    <cellStyle name="Обычный 53" xfId="448"/>
    <cellStyle name="Обычный 53 2" xfId="449"/>
    <cellStyle name="Обычный 53 2 2" xfId="1342"/>
    <cellStyle name="Обычный 53 3" xfId="1341"/>
    <cellStyle name="Обычный 53_1" xfId="8692"/>
    <cellStyle name="Обычный 54" xfId="450"/>
    <cellStyle name="Обычный 54 2" xfId="451"/>
    <cellStyle name="Обычный 54 2 2" xfId="1344"/>
    <cellStyle name="Обычный 54 3" xfId="1343"/>
    <cellStyle name="Обычный 54_1" xfId="8691"/>
    <cellStyle name="Обычный 55" xfId="452"/>
    <cellStyle name="Обычный 55 2" xfId="453"/>
    <cellStyle name="Обычный 55 2 2" xfId="1346"/>
    <cellStyle name="Обычный 55 3" xfId="1345"/>
    <cellStyle name="Обычный 55_1" xfId="8691"/>
    <cellStyle name="Обычный 56" xfId="454"/>
    <cellStyle name="Обычный 56 2" xfId="1347"/>
    <cellStyle name="Обычный 57" xfId="455"/>
    <cellStyle name="Обычный 57 2" xfId="1348"/>
    <cellStyle name="Обычный 58" xfId="456"/>
    <cellStyle name="Обычный 58 2" xfId="1349"/>
    <cellStyle name="Обычный 59" xfId="457"/>
    <cellStyle name="Обычный 59 2" xfId="1350"/>
    <cellStyle name="Обычный 6" xfId="458"/>
    <cellStyle name="Обычный 6 2" xfId="459"/>
    <cellStyle name="Обычный 6 2 2" xfId="1352"/>
    <cellStyle name="Обычный 6 3" xfId="1351"/>
    <cellStyle name="Обычный 6_1" xfId="8692"/>
    <cellStyle name="Обычный 60" xfId="460"/>
    <cellStyle name="Обычный 60 2" xfId="1353"/>
    <cellStyle name="Обычный 61" xfId="461"/>
    <cellStyle name="Обычный 61 2" xfId="1354"/>
    <cellStyle name="Обычный 62" xfId="522"/>
    <cellStyle name="Обычный 63" xfId="1399"/>
    <cellStyle name="Обычный 64" xfId="2398"/>
    <cellStyle name="Обычный 65" xfId="2999"/>
    <cellStyle name="Обычный 66" xfId="3604"/>
    <cellStyle name="Обычный 67" xfId="4207"/>
    <cellStyle name="Обычный 68" xfId="4810"/>
    <cellStyle name="Обычный 69" xfId="5411"/>
    <cellStyle name="Обычный 7" xfId="462"/>
    <cellStyle name="Обычный 7 2" xfId="463"/>
    <cellStyle name="Обычный 7 2 2" xfId="1356"/>
    <cellStyle name="Обычный 7 3" xfId="1355"/>
    <cellStyle name="Обычный 7_1" xfId="8692"/>
    <cellStyle name="Обычный 70" xfId="6017"/>
    <cellStyle name="Обычный 71" xfId="6621"/>
    <cellStyle name="Обычный 72" xfId="7224"/>
    <cellStyle name="Обычный 73" xfId="7827"/>
    <cellStyle name="Обычный 74" xfId="8403"/>
    <cellStyle name="Обычный 75" xfId="8695"/>
    <cellStyle name="Обычный 77" xfId="8739"/>
    <cellStyle name="Обычный 79" xfId="8740"/>
    <cellStyle name="Обычный 8" xfId="464"/>
    <cellStyle name="Обычный 8 2" xfId="465"/>
    <cellStyle name="Обычный 8 2 2" xfId="1358"/>
    <cellStyle name="Обычный 8 3" xfId="1357"/>
    <cellStyle name="Обычный 8_1" xfId="8692"/>
    <cellStyle name="Обычный 9" xfId="466"/>
    <cellStyle name="Обычный 9 2" xfId="467"/>
    <cellStyle name="Обычный 9 2 2" xfId="1360"/>
    <cellStyle name="Обычный 9 3" xfId="1359"/>
    <cellStyle name="Обычный 9_1" xfId="8692"/>
    <cellStyle name="Обычный_Лист2" xfId="468"/>
    <cellStyle name="Обычный_Таблица4000" xfId="8730"/>
    <cellStyle name="Плохой" xfId="469"/>
    <cellStyle name="Плохой 2" xfId="470"/>
    <cellStyle name="Плохой 2 2" xfId="471"/>
    <cellStyle name="Плохой 2 2 2" xfId="1363"/>
    <cellStyle name="Плохой 2 3" xfId="1362"/>
    <cellStyle name="Плохой 2_1" xfId="8693"/>
    <cellStyle name="Плохой 3" xfId="472"/>
    <cellStyle name="Плохой 3 2" xfId="473"/>
    <cellStyle name="Плохой 3 2 2" xfId="1365"/>
    <cellStyle name="Плохой 3 3" xfId="1364"/>
    <cellStyle name="Плохой 3_1" xfId="8693"/>
    <cellStyle name="Плохой 4" xfId="474"/>
    <cellStyle name="Плохой 4 2" xfId="1366"/>
    <cellStyle name="Плохой 5" xfId="1361"/>
    <cellStyle name="Плохой 6" xfId="8731"/>
    <cellStyle name="Пояснение" xfId="475"/>
    <cellStyle name="Пояснение 2" xfId="476"/>
    <cellStyle name="Пояснение 2 2" xfId="477"/>
    <cellStyle name="Пояснение 2 2 2" xfId="1369"/>
    <cellStyle name="Пояснение 2 3" xfId="1368"/>
    <cellStyle name="Пояснение 2_1" xfId="8694"/>
    <cellStyle name="Пояснение 3" xfId="478"/>
    <cellStyle name="Пояснение 3 2" xfId="479"/>
    <cellStyle name="Пояснение 3 2 2" xfId="1371"/>
    <cellStyle name="Пояснение 3 3" xfId="1370"/>
    <cellStyle name="Пояснение 3_1" xfId="8694"/>
    <cellStyle name="Пояснение 4" xfId="480"/>
    <cellStyle name="Пояснение 4 2" xfId="1372"/>
    <cellStyle name="Пояснение 5" xfId="1367"/>
    <cellStyle name="Пояснение 6" xfId="8732"/>
    <cellStyle name="Примечание" xfId="481"/>
    <cellStyle name="Примечание 2" xfId="482"/>
    <cellStyle name="Примечание 2 2" xfId="483"/>
    <cellStyle name="Примечание 2 2 2" xfId="1375"/>
    <cellStyle name="Примечание 2 3" xfId="1374"/>
    <cellStyle name="Примечание 2_1" xfId="488"/>
    <cellStyle name="Примечание 3" xfId="484"/>
    <cellStyle name="Примечание 3 2" xfId="485"/>
    <cellStyle name="Примечание 3 2 2" xfId="1377"/>
    <cellStyle name="Примечание 3 3" xfId="1376"/>
    <cellStyle name="Примечание 3_1" xfId="488"/>
    <cellStyle name="Примечание 4" xfId="486"/>
    <cellStyle name="Примечание 4 2" xfId="487"/>
    <cellStyle name="Примечание 4 2 2" xfId="1379"/>
    <cellStyle name="Примечание 4 3" xfId="1378"/>
    <cellStyle name="Примечание 4_1" xfId="488"/>
    <cellStyle name="Примечание 5" xfId="489"/>
    <cellStyle name="Примечание 5 2" xfId="1380"/>
    <cellStyle name="Примечание 6" xfId="1373"/>
    <cellStyle name="Примечание 7" xfId="8733"/>
    <cellStyle name="Связанная ячейка" xfId="490"/>
    <cellStyle name="Связанная ячейка 2" xfId="491"/>
    <cellStyle name="Связанная ячейка 2 2" xfId="492"/>
    <cellStyle name="Связанная ячейка 2 2 2" xfId="1383"/>
    <cellStyle name="Связанная ячейка 2 3" xfId="1382"/>
    <cellStyle name="Связанная ячейка 2_1" xfId="495"/>
    <cellStyle name="Связанная ячейка 3" xfId="493"/>
    <cellStyle name="Связанная ячейка 3 2" xfId="494"/>
    <cellStyle name="Связанная ячейка 3 2 2" xfId="1385"/>
    <cellStyle name="Связанная ячейка 3 3" xfId="1384"/>
    <cellStyle name="Связанная ячейка 3_1" xfId="495"/>
    <cellStyle name="Связанная ячейка 4" xfId="496"/>
    <cellStyle name="Связанная ячейка 4 2" xfId="1386"/>
    <cellStyle name="Связанная ячейка 5" xfId="1381"/>
    <cellStyle name="Связанная ячейка 6" xfId="8734"/>
    <cellStyle name="Текст предупреждения" xfId="497"/>
    <cellStyle name="Текст предупреждения 2" xfId="498"/>
    <cellStyle name="Текст предупреждения 2 2" xfId="499"/>
    <cellStyle name="Текст предупреждения 2 2 2" xfId="1389"/>
    <cellStyle name="Текст предупреждения 2 3" xfId="1388"/>
    <cellStyle name="Текст предупреждения 2_1" xfId="502"/>
    <cellStyle name="Текст предупреждения 3" xfId="500"/>
    <cellStyle name="Текст предупреждения 3 2" xfId="501"/>
    <cellStyle name="Текст предупреждения 3 2 2" xfId="1391"/>
    <cellStyle name="Текст предупреждения 3 3" xfId="1390"/>
    <cellStyle name="Текст предупреждения 3_1" xfId="502"/>
    <cellStyle name="Текст предупреждения 4" xfId="503"/>
    <cellStyle name="Текст предупреждения 4 2" xfId="1392"/>
    <cellStyle name="Текст предупреждения 5" xfId="1387"/>
    <cellStyle name="Текст предупреждения 6" xfId="8735"/>
    <cellStyle name="Хороший" xfId="504"/>
    <cellStyle name="Хороший 2" xfId="505"/>
    <cellStyle name="Хороший 2 2" xfId="506"/>
    <cellStyle name="Хороший 2 2 2" xfId="1395"/>
    <cellStyle name="Хороший 2 3" xfId="1394"/>
    <cellStyle name="Хороший 2_1" xfId="509"/>
    <cellStyle name="Хороший 3" xfId="507"/>
    <cellStyle name="Хороший 3 2" xfId="508"/>
    <cellStyle name="Хороший 3 2 2" xfId="1397"/>
    <cellStyle name="Хороший 3 3" xfId="1396"/>
    <cellStyle name="Хороший 3_1" xfId="509"/>
    <cellStyle name="Хороший 4" xfId="510"/>
    <cellStyle name="Хороший 4 2" xfId="1398"/>
    <cellStyle name="Хороший 5" xfId="1393"/>
    <cellStyle name="Хороший 6" xfId="873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G1" sqref="G1"/>
    </sheetView>
  </sheetViews>
  <sheetFormatPr defaultColWidth="9.140625" defaultRowHeight="10.5" customHeight="1" x14ac:dyDescent="0.15"/>
  <cols>
    <col min="1" max="1" width="21.85546875" style="14" bestFit="1" customWidth="1"/>
    <col min="2" max="2" width="9.140625" style="14" customWidth="1"/>
    <col min="3" max="16384" width="9.140625" style="14"/>
  </cols>
  <sheetData>
    <row r="1" spans="1:8" ht="10.5" customHeight="1" x14ac:dyDescent="0.15">
      <c r="A1" s="598" t="s">
        <v>568</v>
      </c>
      <c r="B1" s="598"/>
      <c r="C1" s="598"/>
      <c r="D1" s="598"/>
      <c r="E1" s="598"/>
      <c r="F1" s="223"/>
      <c r="G1" s="223"/>
      <c r="H1" s="223"/>
    </row>
    <row r="2" spans="1:8" ht="10.5" customHeight="1" x14ac:dyDescent="0.15">
      <c r="A2" s="122"/>
      <c r="B2" s="340"/>
      <c r="C2" s="340"/>
      <c r="D2" s="340"/>
      <c r="E2" s="340"/>
      <c r="F2" s="340"/>
      <c r="G2" s="340"/>
      <c r="H2" s="122"/>
    </row>
    <row r="3" spans="1:8" ht="10.5" customHeight="1" x14ac:dyDescent="0.15">
      <c r="A3" s="341" t="s">
        <v>234</v>
      </c>
      <c r="B3" s="597" t="s">
        <v>141</v>
      </c>
      <c r="C3" s="597"/>
      <c r="D3" s="597"/>
      <c r="E3" s="597"/>
      <c r="F3" s="345"/>
      <c r="G3" s="345"/>
      <c r="H3" s="345"/>
    </row>
    <row r="4" spans="1:8" ht="10.5" customHeight="1" x14ac:dyDescent="0.15">
      <c r="F4" s="31"/>
      <c r="G4" s="31"/>
      <c r="H4" s="31"/>
    </row>
    <row r="5" spans="1:8" ht="10.5" customHeight="1" x14ac:dyDescent="0.15">
      <c r="F5" s="31"/>
      <c r="G5" s="31"/>
      <c r="H5" s="31"/>
    </row>
    <row r="6" spans="1:8" ht="10.5" customHeight="1" x14ac:dyDescent="0.15">
      <c r="A6" s="342" t="s">
        <v>142</v>
      </c>
      <c r="B6" s="596" t="s">
        <v>28</v>
      </c>
      <c r="C6" s="596"/>
      <c r="D6" s="596"/>
      <c r="E6" s="596"/>
      <c r="F6" s="197"/>
      <c r="G6" s="197"/>
      <c r="H6" s="197"/>
    </row>
    <row r="7" spans="1:8" ht="10.5" customHeight="1" x14ac:dyDescent="0.15">
      <c r="F7" s="31"/>
      <c r="G7" s="31"/>
      <c r="H7" s="31"/>
    </row>
  </sheetData>
  <mergeCells count="3">
    <mergeCell ref="B6:E6"/>
    <mergeCell ref="B3:E3"/>
    <mergeCell ref="A1:E1"/>
  </mergeCells>
  <pageMargins left="0.7" right="0.7" top="0.75" bottom="0.75" header="0.3" footer="0.3"/>
  <pageSetup paperSize="9" scale="86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80" zoomScaleNormal="80" workbookViewId="0">
      <selection activeCell="E37" sqref="E37"/>
    </sheetView>
  </sheetViews>
  <sheetFormatPr defaultColWidth="9.140625" defaultRowHeight="10.5" customHeight="1" x14ac:dyDescent="0.15"/>
  <cols>
    <col min="1" max="1" width="12.42578125" style="14" customWidth="1"/>
    <col min="2" max="2" width="17.42578125" style="14" customWidth="1"/>
    <col min="3" max="3" width="11" style="14" customWidth="1"/>
    <col min="4" max="4" width="14" style="14" customWidth="1"/>
    <col min="5" max="5" width="12.28515625" style="14" customWidth="1"/>
    <col min="6" max="6" width="16" style="14" customWidth="1"/>
    <col min="7" max="7" width="13.7109375" style="14" customWidth="1"/>
    <col min="8" max="8" width="2.28515625" style="14" customWidth="1"/>
    <col min="9" max="9" width="14.28515625" style="14" customWidth="1"/>
    <col min="10" max="10" width="12" style="14" customWidth="1"/>
    <col min="11" max="11" width="4.140625" style="14" customWidth="1"/>
    <col min="12" max="12" width="3.42578125" style="14" customWidth="1"/>
    <col min="13" max="13" width="9.140625" style="14" customWidth="1"/>
    <col min="14" max="16384" width="9.140625" style="14"/>
  </cols>
  <sheetData>
    <row r="1" spans="1:11" s="312" customFormat="1" x14ac:dyDescent="0.15">
      <c r="A1" s="311" t="s">
        <v>143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1" s="313" customFormat="1" ht="11.25" thickBot="1" x14ac:dyDescent="0.2">
      <c r="A2" s="218"/>
      <c r="B2" s="218"/>
      <c r="C2" s="218"/>
      <c r="D2" s="218"/>
      <c r="E2" s="218"/>
      <c r="F2" s="218"/>
      <c r="G2" s="218"/>
      <c r="H2" s="218"/>
      <c r="I2" s="218"/>
      <c r="J2" s="218"/>
    </row>
    <row r="3" spans="1:11" s="31" customFormat="1" ht="17.25" customHeight="1" thickBot="1" x14ac:dyDescent="0.2">
      <c r="A3" s="314"/>
      <c r="C3" s="636" t="s">
        <v>296</v>
      </c>
      <c r="D3" s="637"/>
      <c r="E3" s="637"/>
      <c r="F3" s="637"/>
      <c r="G3" s="638"/>
      <c r="H3" s="314"/>
      <c r="I3" s="315"/>
      <c r="J3" s="185"/>
    </row>
    <row r="4" spans="1:11" s="314" customFormat="1" ht="3.75" customHeight="1" thickBot="1" x14ac:dyDescent="0.2">
      <c r="A4" s="31"/>
      <c r="B4" s="31"/>
      <c r="C4" s="316"/>
      <c r="D4" s="316"/>
      <c r="E4" s="317"/>
      <c r="F4" s="316"/>
      <c r="G4" s="316"/>
      <c r="H4" s="316"/>
      <c r="I4" s="316"/>
      <c r="J4" s="316"/>
      <c r="K4" s="317"/>
    </row>
    <row r="5" spans="1:11" s="31" customFormat="1" ht="17.25" customHeight="1" thickBot="1" x14ac:dyDescent="0.2">
      <c r="A5" s="314"/>
      <c r="C5" s="636" t="s">
        <v>144</v>
      </c>
      <c r="D5" s="637"/>
      <c r="E5" s="637"/>
      <c r="F5" s="637"/>
      <c r="G5" s="638"/>
      <c r="H5" s="314"/>
      <c r="I5" s="315"/>
      <c r="J5" s="197"/>
    </row>
    <row r="6" spans="1:11" s="318" customForma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1" s="318" customFormat="1" x14ac:dyDescent="0.15">
      <c r="A7" s="31"/>
      <c r="B7" s="31"/>
      <c r="C7" s="639" t="s">
        <v>29</v>
      </c>
      <c r="D7" s="640"/>
      <c r="E7" s="640"/>
      <c r="F7" s="640"/>
      <c r="G7" s="641"/>
      <c r="H7" s="31"/>
      <c r="I7" s="31"/>
      <c r="J7" s="31"/>
    </row>
    <row r="8" spans="1:11" s="318" customFormat="1" x14ac:dyDescent="0.15">
      <c r="A8" s="31"/>
      <c r="B8" s="31"/>
      <c r="C8" s="642" t="s">
        <v>30</v>
      </c>
      <c r="D8" s="643"/>
      <c r="E8" s="643"/>
      <c r="F8" s="643"/>
      <c r="G8" s="644"/>
      <c r="H8" s="31"/>
      <c r="I8" s="31"/>
      <c r="J8" s="31"/>
    </row>
    <row r="9" spans="1:11" s="318" customFormat="1" x14ac:dyDescent="0.15">
      <c r="A9" s="31"/>
      <c r="B9" s="31"/>
      <c r="C9" s="642" t="s">
        <v>31</v>
      </c>
      <c r="D9" s="643"/>
      <c r="E9" s="643"/>
      <c r="F9" s="643"/>
      <c r="G9" s="644"/>
      <c r="H9" s="31"/>
      <c r="I9" s="31"/>
      <c r="J9" s="31"/>
    </row>
    <row r="10" spans="1:11" s="318" customFormat="1" x14ac:dyDescent="0.15">
      <c r="A10" s="31"/>
      <c r="B10" s="31"/>
      <c r="C10" s="642" t="s">
        <v>32</v>
      </c>
      <c r="D10" s="643"/>
      <c r="E10" s="643"/>
      <c r="F10" s="643"/>
      <c r="G10" s="644"/>
      <c r="H10" s="31"/>
      <c r="I10" s="31"/>
      <c r="J10" s="31"/>
    </row>
    <row r="11" spans="1:11" s="318" customFormat="1" x14ac:dyDescent="0.15">
      <c r="A11" s="31"/>
      <c r="B11" s="31"/>
      <c r="C11" s="642" t="s">
        <v>33</v>
      </c>
      <c r="D11" s="643"/>
      <c r="E11" s="643"/>
      <c r="F11" s="643"/>
      <c r="G11" s="644"/>
      <c r="H11" s="31"/>
      <c r="I11" s="31"/>
      <c r="J11" s="31"/>
    </row>
    <row r="12" spans="1:11" s="318" customFormat="1" x14ac:dyDescent="0.15">
      <c r="A12" s="31"/>
      <c r="B12" s="31"/>
      <c r="C12" s="642" t="s">
        <v>34</v>
      </c>
      <c r="D12" s="643"/>
      <c r="E12" s="643"/>
      <c r="F12" s="643"/>
      <c r="G12" s="644"/>
      <c r="H12" s="31"/>
      <c r="I12" s="31"/>
      <c r="J12" s="31"/>
    </row>
    <row r="13" spans="1:11" s="318" customFormat="1" x14ac:dyDescent="0.15">
      <c r="A13" s="31"/>
      <c r="B13" s="31"/>
      <c r="C13" s="645" t="s">
        <v>35</v>
      </c>
      <c r="D13" s="646"/>
      <c r="E13" s="646"/>
      <c r="F13" s="646"/>
      <c r="G13" s="647"/>
      <c r="H13" s="31"/>
      <c r="I13" s="31"/>
      <c r="J13" s="31"/>
    </row>
    <row r="14" spans="1:11" s="318" customFormat="1" x14ac:dyDescent="0.15">
      <c r="A14" s="31"/>
      <c r="B14" s="31"/>
      <c r="H14" s="31"/>
      <c r="I14" s="31"/>
      <c r="J14" s="31"/>
    </row>
    <row r="15" spans="1:11" s="318" customFormat="1" x14ac:dyDescent="0.15">
      <c r="A15" s="31"/>
      <c r="B15" s="31"/>
      <c r="C15" s="603" t="s">
        <v>36</v>
      </c>
      <c r="D15" s="604"/>
      <c r="E15" s="604"/>
      <c r="F15" s="604"/>
      <c r="G15" s="605"/>
      <c r="H15" s="31"/>
      <c r="I15" s="31"/>
      <c r="J15" s="31"/>
    </row>
    <row r="16" spans="1:11" s="318" customFormat="1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</row>
    <row r="17" spans="1:11" s="319" customFormat="1" x14ac:dyDescent="0.15">
      <c r="A17" s="318"/>
      <c r="C17" s="606" t="s">
        <v>297</v>
      </c>
      <c r="D17" s="607"/>
      <c r="E17" s="607"/>
      <c r="F17" s="607"/>
      <c r="G17" s="608"/>
      <c r="I17" s="320"/>
      <c r="J17" s="320"/>
    </row>
    <row r="18" spans="1:11" s="31" customFormat="1" x14ac:dyDescent="0.15">
      <c r="A18" s="319"/>
      <c r="C18" s="619" t="s">
        <v>216</v>
      </c>
      <c r="D18" s="620"/>
      <c r="E18" s="620"/>
      <c r="F18" s="620"/>
      <c r="G18" s="621"/>
      <c r="H18" s="319"/>
      <c r="I18" s="320"/>
      <c r="J18" s="320"/>
    </row>
    <row r="19" spans="1:11" s="31" customFormat="1" ht="15" customHeight="1" x14ac:dyDescent="0.15">
      <c r="C19" s="14" t="s">
        <v>286</v>
      </c>
      <c r="D19" s="604" t="s">
        <v>285</v>
      </c>
      <c r="E19" s="604"/>
      <c r="F19" s="604"/>
      <c r="G19" s="604"/>
      <c r="H19" s="321"/>
      <c r="I19" s="321"/>
      <c r="J19" s="321"/>
    </row>
    <row r="20" spans="1:11" s="31" customFormat="1" ht="21" x14ac:dyDescent="0.15">
      <c r="A20" s="623" t="s">
        <v>38</v>
      </c>
      <c r="B20" s="624"/>
      <c r="C20" s="624"/>
      <c r="D20" s="624"/>
      <c r="E20" s="624"/>
      <c r="F20" s="624"/>
      <c r="G20" s="322" t="s">
        <v>37</v>
      </c>
      <c r="H20" s="323"/>
      <c r="I20" s="630" t="s">
        <v>148</v>
      </c>
      <c r="J20" s="631"/>
    </row>
    <row r="21" spans="1:11" s="31" customFormat="1" ht="23.25" customHeight="1" x14ac:dyDescent="0.15">
      <c r="A21" s="601" t="s">
        <v>711</v>
      </c>
      <c r="B21" s="602"/>
      <c r="C21" s="602"/>
      <c r="D21" s="602"/>
      <c r="E21" s="602"/>
      <c r="F21" s="602"/>
      <c r="G21" s="324" t="s">
        <v>298</v>
      </c>
      <c r="H21" s="325"/>
      <c r="I21" s="615" t="s">
        <v>1301</v>
      </c>
      <c r="J21" s="615"/>
    </row>
    <row r="22" spans="1:11" s="31" customFormat="1" ht="21.75" customHeight="1" x14ac:dyDescent="0.15">
      <c r="A22" s="625" t="s">
        <v>571</v>
      </c>
      <c r="B22" s="626"/>
      <c r="C22" s="626"/>
      <c r="D22" s="626"/>
      <c r="E22" s="626"/>
      <c r="F22" s="626"/>
      <c r="G22" s="326" t="s">
        <v>708</v>
      </c>
      <c r="H22" s="327"/>
      <c r="I22" s="616"/>
      <c r="J22" s="616"/>
    </row>
    <row r="23" spans="1:11" s="31" customFormat="1" ht="15" customHeight="1" x14ac:dyDescent="0.15">
      <c r="A23" s="625" t="s">
        <v>569</v>
      </c>
      <c r="B23" s="626"/>
      <c r="C23" s="626"/>
      <c r="D23" s="626"/>
      <c r="E23" s="626"/>
      <c r="F23" s="626"/>
      <c r="G23" s="328"/>
      <c r="H23" s="327"/>
      <c r="I23" s="616"/>
      <c r="J23" s="616"/>
    </row>
    <row r="24" spans="1:11" ht="18" customHeight="1" x14ac:dyDescent="0.15">
      <c r="A24" s="610" t="s">
        <v>570</v>
      </c>
      <c r="B24" s="611"/>
      <c r="C24" s="611"/>
      <c r="D24" s="611"/>
      <c r="E24" s="611"/>
      <c r="F24" s="611"/>
      <c r="G24" s="326" t="s">
        <v>709</v>
      </c>
      <c r="I24" s="616"/>
      <c r="J24" s="616"/>
    </row>
    <row r="25" spans="1:11" s="31" customFormat="1" ht="11.25" customHeight="1" x14ac:dyDescent="0.15">
      <c r="A25" s="627" t="s">
        <v>712</v>
      </c>
      <c r="B25" s="628"/>
      <c r="C25" s="628"/>
      <c r="D25" s="628"/>
      <c r="E25" s="628"/>
      <c r="F25" s="629"/>
      <c r="G25" s="329" t="s">
        <v>710</v>
      </c>
      <c r="H25" s="330"/>
      <c r="I25" s="632" t="s">
        <v>145</v>
      </c>
      <c r="J25" s="632"/>
      <c r="K25" s="331"/>
    </row>
    <row r="26" spans="1:11" ht="15" customHeight="1" x14ac:dyDescent="0.15">
      <c r="A26" s="332"/>
      <c r="B26" s="634"/>
      <c r="C26" s="635"/>
      <c r="D26" s="635"/>
      <c r="E26" s="635"/>
      <c r="F26" s="635"/>
      <c r="G26" s="635"/>
      <c r="H26" s="31"/>
      <c r="I26" s="31"/>
      <c r="J26" s="31"/>
    </row>
    <row r="27" spans="1:11" ht="10.5" customHeight="1" x14ac:dyDescent="0.15">
      <c r="A27" s="613" t="s">
        <v>39</v>
      </c>
      <c r="B27" s="613"/>
      <c r="C27" s="614"/>
      <c r="D27" s="633" t="s">
        <v>1069</v>
      </c>
      <c r="E27" s="633"/>
      <c r="F27" s="633"/>
      <c r="G27" s="633"/>
      <c r="H27" s="633"/>
      <c r="I27" s="633"/>
      <c r="J27" s="633"/>
      <c r="K27" s="331"/>
    </row>
    <row r="28" spans="1:11" x14ac:dyDescent="0.15">
      <c r="A28" s="613" t="s">
        <v>146</v>
      </c>
      <c r="B28" s="614"/>
      <c r="C28" s="612" t="s">
        <v>1073</v>
      </c>
      <c r="D28" s="613"/>
      <c r="E28" s="613"/>
      <c r="F28" s="613"/>
      <c r="G28" s="613"/>
      <c r="H28" s="613"/>
      <c r="I28" s="613"/>
      <c r="J28" s="614"/>
      <c r="K28" s="331"/>
    </row>
    <row r="29" spans="1:11" ht="17.25" customHeight="1" x14ac:dyDescent="0.15">
      <c r="A29" s="609" t="s">
        <v>41</v>
      </c>
      <c r="B29" s="599" t="s">
        <v>40</v>
      </c>
      <c r="C29" s="599"/>
      <c r="D29" s="599"/>
      <c r="E29" s="599"/>
      <c r="F29" s="599"/>
      <c r="G29" s="599"/>
      <c r="H29" s="599"/>
      <c r="I29" s="599"/>
      <c r="J29" s="600"/>
      <c r="K29" s="331"/>
    </row>
    <row r="30" spans="1:11" ht="27.75" customHeight="1" x14ac:dyDescent="0.15">
      <c r="A30" s="609"/>
      <c r="B30" s="609" t="s">
        <v>274</v>
      </c>
      <c r="C30" s="609"/>
      <c r="D30" s="609"/>
      <c r="E30" s="609"/>
      <c r="F30" s="609"/>
      <c r="G30" s="609"/>
      <c r="H30" s="609"/>
      <c r="I30" s="609"/>
      <c r="J30" s="618"/>
      <c r="K30" s="331"/>
    </row>
    <row r="31" spans="1:11" x14ac:dyDescent="0.15">
      <c r="A31" s="333">
        <v>1</v>
      </c>
      <c r="B31" s="609">
        <v>2</v>
      </c>
      <c r="C31" s="609"/>
      <c r="D31" s="609"/>
      <c r="E31" s="609">
        <v>3</v>
      </c>
      <c r="F31" s="609"/>
      <c r="G31" s="609">
        <v>4</v>
      </c>
      <c r="H31" s="609"/>
      <c r="I31" s="609"/>
      <c r="J31" s="618"/>
      <c r="K31" s="331"/>
    </row>
    <row r="32" spans="1:11" x14ac:dyDescent="0.15">
      <c r="A32" s="334" t="s">
        <v>235</v>
      </c>
      <c r="B32" s="617" t="s">
        <v>1070</v>
      </c>
      <c r="C32" s="617"/>
      <c r="D32" s="617"/>
      <c r="E32" s="617" t="s">
        <v>1071</v>
      </c>
      <c r="F32" s="617"/>
      <c r="G32" s="617" t="s">
        <v>1072</v>
      </c>
      <c r="H32" s="617"/>
      <c r="I32" s="617"/>
      <c r="J32" s="622"/>
      <c r="K32" s="331"/>
    </row>
    <row r="33" spans="1:11" x14ac:dyDescent="0.15">
      <c r="A33" s="335"/>
      <c r="B33" s="194"/>
      <c r="C33" s="194"/>
      <c r="D33" s="194"/>
      <c r="E33" s="194"/>
      <c r="F33" s="194"/>
      <c r="G33" s="194"/>
      <c r="H33" s="194"/>
      <c r="I33" s="194"/>
      <c r="J33" s="194"/>
      <c r="K33" s="31"/>
    </row>
    <row r="34" spans="1:11" s="339" customFormat="1" ht="13.5" customHeight="1" x14ac:dyDescent="0.15">
      <c r="A34" s="336" t="s">
        <v>147</v>
      </c>
      <c r="B34" s="337"/>
      <c r="C34" s="312"/>
      <c r="D34" s="312"/>
      <c r="E34" s="312"/>
      <c r="F34" s="312"/>
      <c r="G34" s="312"/>
      <c r="H34" s="312"/>
      <c r="I34" s="338"/>
      <c r="J34" s="312"/>
    </row>
  </sheetData>
  <mergeCells count="38">
    <mergeCell ref="C12:G12"/>
    <mergeCell ref="C10:G10"/>
    <mergeCell ref="C11:G11"/>
    <mergeCell ref="C13:G13"/>
    <mergeCell ref="D19:G19"/>
    <mergeCell ref="C3:G3"/>
    <mergeCell ref="C5:G5"/>
    <mergeCell ref="C7:G7"/>
    <mergeCell ref="C8:G8"/>
    <mergeCell ref="C9:G9"/>
    <mergeCell ref="E32:F32"/>
    <mergeCell ref="G30:J30"/>
    <mergeCell ref="C18:G18"/>
    <mergeCell ref="G31:J31"/>
    <mergeCell ref="G32:J32"/>
    <mergeCell ref="B31:D31"/>
    <mergeCell ref="B32:D32"/>
    <mergeCell ref="A20:F20"/>
    <mergeCell ref="A22:F22"/>
    <mergeCell ref="A25:F25"/>
    <mergeCell ref="I20:J20"/>
    <mergeCell ref="I25:J25"/>
    <mergeCell ref="A23:F23"/>
    <mergeCell ref="D27:J27"/>
    <mergeCell ref="B26:G26"/>
    <mergeCell ref="A29:A30"/>
    <mergeCell ref="B29:J29"/>
    <mergeCell ref="A21:F21"/>
    <mergeCell ref="C15:G15"/>
    <mergeCell ref="C17:G17"/>
    <mergeCell ref="E31:F31"/>
    <mergeCell ref="B30:D30"/>
    <mergeCell ref="A24:F24"/>
    <mergeCell ref="C28:J28"/>
    <mergeCell ref="A27:C27"/>
    <mergeCell ref="A28:B28"/>
    <mergeCell ref="E30:F30"/>
    <mergeCell ref="I21:J24"/>
  </mergeCells>
  <printOptions horizontalCentered="1" verticalCentered="1"/>
  <pageMargins left="0.70866141732283472" right="0.76041666666666663" top="0.74803149606299213" bottom="0.74803149606299213" header="0.31496062992125984" footer="0.31496062992125984"/>
  <pageSetup paperSize="9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80" zoomScaleNormal="80" workbookViewId="0">
      <selection activeCell="F29" sqref="F29"/>
    </sheetView>
  </sheetViews>
  <sheetFormatPr defaultColWidth="9.140625" defaultRowHeight="10.5" customHeight="1" x14ac:dyDescent="0.15"/>
  <cols>
    <col min="1" max="1" width="40.85546875" style="14" customWidth="1"/>
    <col min="2" max="3" width="9.140625" style="14" customWidth="1"/>
    <col min="4" max="5" width="24.140625" style="14" customWidth="1"/>
    <col min="6" max="7" width="15.7109375" style="14" customWidth="1"/>
    <col min="8" max="16384" width="9.140625" style="14"/>
  </cols>
  <sheetData>
    <row r="1" spans="1:7" x14ac:dyDescent="0.15">
      <c r="A1" s="305" t="s">
        <v>713</v>
      </c>
      <c r="B1" s="305"/>
      <c r="C1" s="305"/>
      <c r="D1" s="305"/>
      <c r="E1" s="305"/>
      <c r="F1" s="305"/>
      <c r="G1" s="305"/>
    </row>
    <row r="2" spans="1:7" x14ac:dyDescent="0.15">
      <c r="A2" s="272"/>
      <c r="B2" s="305" t="s">
        <v>158</v>
      </c>
      <c r="C2" s="648" t="s">
        <v>363</v>
      </c>
      <c r="D2" s="648"/>
    </row>
    <row r="3" spans="1:7" x14ac:dyDescent="0.15">
      <c r="A3" s="272"/>
      <c r="B3" s="305"/>
      <c r="C3" s="648" t="s">
        <v>364</v>
      </c>
      <c r="D3" s="648"/>
    </row>
    <row r="4" spans="1:7" x14ac:dyDescent="0.15">
      <c r="A4" s="71" t="s">
        <v>365</v>
      </c>
      <c r="B4" s="305"/>
      <c r="C4" s="87"/>
      <c r="D4" s="276"/>
    </row>
    <row r="5" spans="1:7" x14ac:dyDescent="0.15">
      <c r="A5" s="272"/>
      <c r="B5" s="305"/>
      <c r="C5" s="649" t="s">
        <v>299</v>
      </c>
      <c r="D5" s="649"/>
    </row>
    <row r="6" spans="1:7" x14ac:dyDescent="0.15">
      <c r="A6" s="272"/>
      <c r="B6" s="305"/>
      <c r="C6" s="267"/>
      <c r="D6" s="267"/>
    </row>
    <row r="7" spans="1:7" ht="42" x14ac:dyDescent="0.15">
      <c r="A7" s="20" t="s">
        <v>156</v>
      </c>
      <c r="B7" s="306"/>
      <c r="C7" s="20" t="s">
        <v>27</v>
      </c>
      <c r="D7" s="106" t="s">
        <v>366</v>
      </c>
      <c r="E7" s="106" t="s">
        <v>1053</v>
      </c>
      <c r="F7" s="60" t="s">
        <v>1074</v>
      </c>
      <c r="G7" s="60" t="s">
        <v>1075</v>
      </c>
    </row>
    <row r="8" spans="1:7" x14ac:dyDescent="0.15">
      <c r="A8" s="20">
        <v>1</v>
      </c>
      <c r="B8" s="306"/>
      <c r="C8" s="20">
        <v>2</v>
      </c>
      <c r="D8" s="20">
        <v>3</v>
      </c>
      <c r="E8" s="20">
        <v>4</v>
      </c>
      <c r="F8" s="40" t="s">
        <v>848</v>
      </c>
      <c r="G8" s="40" t="s">
        <v>276</v>
      </c>
    </row>
    <row r="9" spans="1:7" x14ac:dyDescent="0.15">
      <c r="A9" s="306" t="s">
        <v>157</v>
      </c>
      <c r="B9" s="306"/>
      <c r="C9" s="39"/>
      <c r="D9" s="39">
        <v>3</v>
      </c>
      <c r="E9" s="39" t="s">
        <v>63</v>
      </c>
      <c r="F9" s="39" t="s">
        <v>848</v>
      </c>
      <c r="G9" s="39" t="s">
        <v>276</v>
      </c>
    </row>
    <row r="10" spans="1:7" x14ac:dyDescent="0.15">
      <c r="A10" s="307" t="s">
        <v>572</v>
      </c>
      <c r="B10" s="39" t="s">
        <v>130</v>
      </c>
      <c r="C10" s="20">
        <v>1</v>
      </c>
      <c r="D10" s="30"/>
      <c r="E10" s="30"/>
      <c r="F10" s="41"/>
      <c r="G10" s="41"/>
    </row>
    <row r="11" spans="1:7" x14ac:dyDescent="0.15">
      <c r="A11" s="308" t="s">
        <v>368</v>
      </c>
      <c r="B11" s="39" t="s">
        <v>131</v>
      </c>
      <c r="C11" s="20">
        <v>2</v>
      </c>
      <c r="D11" s="30"/>
      <c r="E11" s="30"/>
      <c r="F11" s="41"/>
      <c r="G11" s="41"/>
    </row>
    <row r="12" spans="1:7" x14ac:dyDescent="0.15">
      <c r="A12" s="308" t="s">
        <v>369</v>
      </c>
      <c r="B12" s="39" t="s">
        <v>132</v>
      </c>
      <c r="C12" s="20">
        <v>3</v>
      </c>
      <c r="D12" s="30"/>
      <c r="E12" s="30"/>
      <c r="F12" s="41"/>
      <c r="G12" s="41"/>
    </row>
    <row r="13" spans="1:7" ht="21" x14ac:dyDescent="0.15">
      <c r="A13" s="309" t="s">
        <v>573</v>
      </c>
      <c r="B13" s="39" t="s">
        <v>133</v>
      </c>
      <c r="C13" s="20">
        <v>4</v>
      </c>
      <c r="D13" s="30"/>
      <c r="E13" s="30"/>
      <c r="F13" s="41"/>
      <c r="G13" s="41"/>
    </row>
    <row r="14" spans="1:7" x14ac:dyDescent="0.15">
      <c r="A14" s="310" t="s">
        <v>367</v>
      </c>
      <c r="B14" s="39" t="s">
        <v>134</v>
      </c>
      <c r="C14" s="237">
        <v>5</v>
      </c>
      <c r="D14" s="30"/>
      <c r="E14" s="30"/>
      <c r="F14" s="41"/>
      <c r="G14" s="41"/>
    </row>
    <row r="15" spans="1:7" x14ac:dyDescent="0.15">
      <c r="A15" s="179"/>
      <c r="B15" s="305"/>
      <c r="C15" s="179"/>
      <c r="D15" s="179"/>
      <c r="E15" s="179"/>
      <c r="F15" s="15"/>
      <c r="G15" s="15"/>
    </row>
    <row r="16" spans="1:7" x14ac:dyDescent="0.15">
      <c r="A16" s="305" t="s">
        <v>147</v>
      </c>
      <c r="B16" s="305"/>
      <c r="C16" s="305"/>
      <c r="D16" s="305"/>
      <c r="E16" s="305"/>
      <c r="F16" s="305"/>
      <c r="G16" s="305"/>
    </row>
  </sheetData>
  <mergeCells count="3">
    <mergeCell ref="C2:D2"/>
    <mergeCell ref="C3:D3"/>
    <mergeCell ref="C5:D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1"/>
  <sheetViews>
    <sheetView topLeftCell="A4" zoomScale="80" zoomScaleNormal="80" workbookViewId="0">
      <selection activeCell="G28" sqref="G28"/>
    </sheetView>
  </sheetViews>
  <sheetFormatPr defaultColWidth="9.140625" defaultRowHeight="10.5" customHeight="1" x14ac:dyDescent="0.15"/>
  <cols>
    <col min="1" max="1" width="55.140625" style="14" customWidth="1"/>
    <col min="2" max="2" width="9.140625" style="14" customWidth="1"/>
    <col min="3" max="3" width="6.28515625" style="14" customWidth="1"/>
    <col min="4" max="9" width="17.7109375" style="14" customWidth="1"/>
    <col min="10" max="12" width="11.7109375" style="14" customWidth="1"/>
    <col min="13" max="13" width="48.140625" style="14" customWidth="1"/>
    <col min="14" max="14" width="11.7109375" style="14" customWidth="1"/>
    <col min="15" max="16384" width="9.140625" style="14"/>
  </cols>
  <sheetData>
    <row r="1" spans="1:13" x14ac:dyDescent="0.15">
      <c r="A1" s="298" t="s">
        <v>355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</row>
    <row r="2" spans="1:13" x14ac:dyDescent="0.15">
      <c r="B2" s="298" t="s">
        <v>158</v>
      </c>
      <c r="C2" s="650" t="s">
        <v>485</v>
      </c>
      <c r="D2" s="650"/>
      <c r="E2" s="650"/>
      <c r="F2" s="650"/>
      <c r="G2" s="275"/>
    </row>
    <row r="3" spans="1:13" x14ac:dyDescent="0.15">
      <c r="A3" s="14" t="s">
        <v>150</v>
      </c>
      <c r="B3" s="298"/>
    </row>
    <row r="4" spans="1:13" x14ac:dyDescent="0.15">
      <c r="B4" s="298"/>
      <c r="D4" s="650" t="s">
        <v>299</v>
      </c>
      <c r="E4" s="650"/>
      <c r="F4" s="650"/>
      <c r="G4" s="275"/>
    </row>
    <row r="5" spans="1:13" ht="13.5" customHeight="1" x14ac:dyDescent="0.15">
      <c r="B5" s="298"/>
    </row>
    <row r="6" spans="1:13" ht="87.75" customHeight="1" x14ac:dyDescent="0.15">
      <c r="A6" s="299" t="s">
        <v>156</v>
      </c>
      <c r="B6" s="300"/>
      <c r="C6" s="299" t="s">
        <v>27</v>
      </c>
      <c r="D6" s="299" t="s">
        <v>938</v>
      </c>
      <c r="E6" s="60" t="s">
        <v>866</v>
      </c>
      <c r="F6" s="299" t="s">
        <v>479</v>
      </c>
      <c r="G6" s="60" t="s">
        <v>1076</v>
      </c>
      <c r="H6" s="299" t="s">
        <v>937</v>
      </c>
      <c r="I6" s="60" t="s">
        <v>1077</v>
      </c>
      <c r="J6" s="60" t="s">
        <v>1204</v>
      </c>
      <c r="K6" s="60" t="s">
        <v>1205</v>
      </c>
      <c r="L6" s="60" t="s">
        <v>1206</v>
      </c>
      <c r="M6" s="60" t="s">
        <v>1207</v>
      </c>
    </row>
    <row r="7" spans="1:13" x14ac:dyDescent="0.15">
      <c r="A7" s="55">
        <v>1</v>
      </c>
      <c r="B7" s="17"/>
      <c r="C7" s="55" t="s">
        <v>245</v>
      </c>
      <c r="D7" s="55">
        <v>3</v>
      </c>
      <c r="E7" s="60" t="s">
        <v>848</v>
      </c>
      <c r="F7" s="55">
        <v>4</v>
      </c>
      <c r="G7" s="60" t="s">
        <v>276</v>
      </c>
      <c r="H7" s="55">
        <v>5</v>
      </c>
      <c r="I7" s="60" t="s">
        <v>509</v>
      </c>
      <c r="J7" s="60" t="s">
        <v>512</v>
      </c>
      <c r="K7" s="60" t="s">
        <v>1038</v>
      </c>
      <c r="L7" s="60" t="s">
        <v>1039</v>
      </c>
      <c r="M7" s="60" t="s">
        <v>1040</v>
      </c>
    </row>
    <row r="8" spans="1:13" x14ac:dyDescent="0.15">
      <c r="A8" s="50" t="s">
        <v>157</v>
      </c>
      <c r="B8" s="46"/>
      <c r="C8" s="46"/>
      <c r="D8" s="17">
        <v>3</v>
      </c>
      <c r="E8" s="17" t="s">
        <v>848</v>
      </c>
      <c r="F8" s="17">
        <v>4</v>
      </c>
      <c r="G8" s="17" t="s">
        <v>276</v>
      </c>
      <c r="H8" s="17">
        <v>5</v>
      </c>
      <c r="I8" s="17" t="s">
        <v>509</v>
      </c>
      <c r="J8" s="366" t="s">
        <v>512</v>
      </c>
      <c r="K8" s="366" t="s">
        <v>1038</v>
      </c>
      <c r="L8" s="366" t="s">
        <v>1039</v>
      </c>
      <c r="M8" s="366"/>
    </row>
    <row r="9" spans="1:13" x14ac:dyDescent="0.15">
      <c r="A9" s="51" t="s">
        <v>370</v>
      </c>
      <c r="B9" s="301" t="s">
        <v>130</v>
      </c>
      <c r="C9" s="401">
        <v>1</v>
      </c>
      <c r="D9" s="23"/>
      <c r="E9" s="23"/>
      <c r="F9" s="23"/>
      <c r="G9" s="23"/>
      <c r="H9" s="43"/>
      <c r="I9" s="368"/>
      <c r="J9" s="41">
        <f>Таблица1100!G15</f>
        <v>0</v>
      </c>
      <c r="K9" s="9"/>
      <c r="L9" s="9"/>
      <c r="M9" s="368" t="s">
        <v>1208</v>
      </c>
    </row>
    <row r="10" spans="1:13" x14ac:dyDescent="0.15">
      <c r="A10" s="53" t="s">
        <v>371</v>
      </c>
      <c r="B10" s="301" t="s">
        <v>131</v>
      </c>
      <c r="C10" s="401">
        <v>2</v>
      </c>
      <c r="D10" s="23"/>
      <c r="E10" s="23"/>
      <c r="F10" s="23"/>
      <c r="G10" s="23"/>
      <c r="H10" s="43"/>
      <c r="I10" s="368"/>
      <c r="J10" s="41">
        <f>Таблица1100!G16</f>
        <v>0</v>
      </c>
      <c r="K10" s="9"/>
      <c r="L10" s="9"/>
      <c r="M10" s="368" t="s">
        <v>1208</v>
      </c>
    </row>
    <row r="11" spans="1:13" x14ac:dyDescent="0.15">
      <c r="A11" s="53" t="s">
        <v>1109</v>
      </c>
      <c r="B11" s="301" t="s">
        <v>132</v>
      </c>
      <c r="C11" s="401">
        <v>3</v>
      </c>
      <c r="D11" s="23"/>
      <c r="E11" s="23"/>
      <c r="F11" s="23"/>
      <c r="G11" s="23"/>
      <c r="H11" s="43" t="s">
        <v>807</v>
      </c>
      <c r="I11" s="368"/>
      <c r="J11" s="41">
        <f>Таблица1104!D7</f>
        <v>0</v>
      </c>
      <c r="K11" s="9"/>
      <c r="L11" s="9"/>
      <c r="M11" s="368" t="s">
        <v>1208</v>
      </c>
    </row>
    <row r="12" spans="1:13" x14ac:dyDescent="0.15">
      <c r="A12" s="53" t="s">
        <v>372</v>
      </c>
      <c r="B12" s="301" t="s">
        <v>133</v>
      </c>
      <c r="C12" s="401">
        <v>4</v>
      </c>
      <c r="D12" s="23"/>
      <c r="E12" s="23"/>
      <c r="F12" s="23"/>
      <c r="G12" s="23"/>
      <c r="H12" s="43" t="s">
        <v>807</v>
      </c>
      <c r="I12" s="368"/>
      <c r="J12" s="41">
        <f>Таблица1100!E155+Таблица1100!E251</f>
        <v>0</v>
      </c>
      <c r="K12" s="9"/>
      <c r="L12" s="9"/>
      <c r="M12" s="368" t="s">
        <v>1208</v>
      </c>
    </row>
    <row r="13" spans="1:13" x14ac:dyDescent="0.15">
      <c r="A13" s="53" t="s">
        <v>373</v>
      </c>
      <c r="B13" s="301" t="s">
        <v>276</v>
      </c>
      <c r="C13" s="401" t="s">
        <v>281</v>
      </c>
      <c r="D13" s="23"/>
      <c r="E13" s="23"/>
      <c r="F13" s="23"/>
      <c r="G13" s="23"/>
      <c r="H13" s="43" t="s">
        <v>807</v>
      </c>
      <c r="I13" s="368"/>
      <c r="J13" s="41"/>
      <c r="K13" s="9"/>
      <c r="L13" s="9"/>
      <c r="M13" s="368" t="s">
        <v>1208</v>
      </c>
    </row>
    <row r="14" spans="1:13" x14ac:dyDescent="0.15">
      <c r="A14" s="53" t="s">
        <v>57</v>
      </c>
      <c r="B14" s="301" t="s">
        <v>134</v>
      </c>
      <c r="C14" s="401">
        <v>5</v>
      </c>
      <c r="D14" s="23"/>
      <c r="E14" s="23"/>
      <c r="F14" s="23"/>
      <c r="G14" s="23"/>
      <c r="H14" s="43" t="s">
        <v>807</v>
      </c>
      <c r="I14" s="368"/>
      <c r="J14" s="41"/>
      <c r="K14" s="9"/>
      <c r="L14" s="9"/>
      <c r="M14" s="368" t="s">
        <v>1208</v>
      </c>
    </row>
    <row r="15" spans="1:13" x14ac:dyDescent="0.15">
      <c r="A15" s="53" t="s">
        <v>374</v>
      </c>
      <c r="B15" s="301" t="s">
        <v>135</v>
      </c>
      <c r="C15" s="401">
        <v>6</v>
      </c>
      <c r="D15" s="23"/>
      <c r="E15" s="23"/>
      <c r="F15" s="23"/>
      <c r="G15" s="23"/>
      <c r="H15" s="43"/>
      <c r="I15" s="368"/>
      <c r="J15" s="41">
        <f>Таблица1100!G21</f>
        <v>0</v>
      </c>
      <c r="K15" s="9"/>
      <c r="L15" s="9"/>
      <c r="M15" s="368" t="s">
        <v>1208</v>
      </c>
    </row>
    <row r="16" spans="1:13" x14ac:dyDescent="0.15">
      <c r="A16" s="53" t="s">
        <v>375</v>
      </c>
      <c r="B16" s="301" t="s">
        <v>136</v>
      </c>
      <c r="C16" s="401">
        <v>7</v>
      </c>
      <c r="D16" s="23"/>
      <c r="E16" s="23"/>
      <c r="F16" s="23"/>
      <c r="G16" s="23"/>
      <c r="H16" s="43"/>
      <c r="I16" s="368"/>
      <c r="J16" s="41">
        <f>Таблица1100!G22</f>
        <v>0</v>
      </c>
      <c r="K16" s="9"/>
      <c r="L16" s="9"/>
      <c r="M16" s="368" t="s">
        <v>1208</v>
      </c>
    </row>
    <row r="17" spans="1:13" x14ac:dyDescent="0.15">
      <c r="A17" s="53" t="s">
        <v>44</v>
      </c>
      <c r="B17" s="301" t="s">
        <v>137</v>
      </c>
      <c r="C17" s="401">
        <v>8</v>
      </c>
      <c r="D17" s="23"/>
      <c r="E17" s="23"/>
      <c r="F17" s="23"/>
      <c r="G17" s="23"/>
      <c r="H17" s="43" t="s">
        <v>807</v>
      </c>
      <c r="I17" s="368"/>
      <c r="J17" s="41"/>
      <c r="K17" s="9"/>
      <c r="L17" s="9"/>
      <c r="M17" s="368" t="s">
        <v>1208</v>
      </c>
    </row>
    <row r="18" spans="1:13" x14ac:dyDescent="0.15">
      <c r="A18" s="53" t="s">
        <v>226</v>
      </c>
      <c r="B18" s="301" t="s">
        <v>236</v>
      </c>
      <c r="C18" s="401">
        <v>9</v>
      </c>
      <c r="D18" s="23"/>
      <c r="E18" s="23"/>
      <c r="F18" s="23"/>
      <c r="G18" s="23"/>
      <c r="H18" s="43" t="s">
        <v>807</v>
      </c>
      <c r="I18" s="368"/>
      <c r="J18" s="41"/>
      <c r="K18" s="9"/>
      <c r="L18" s="9"/>
      <c r="M18" s="368" t="s">
        <v>1208</v>
      </c>
    </row>
    <row r="19" spans="1:13" x14ac:dyDescent="0.15">
      <c r="A19" s="53" t="s">
        <v>1078</v>
      </c>
      <c r="B19" s="301" t="s">
        <v>138</v>
      </c>
      <c r="C19" s="401">
        <v>10</v>
      </c>
      <c r="D19" s="23"/>
      <c r="E19" s="23"/>
      <c r="F19" s="23"/>
      <c r="G19" s="23"/>
      <c r="H19" s="43">
        <v>0</v>
      </c>
      <c r="I19" s="368"/>
      <c r="J19" s="41">
        <f>Таблица1100!G24</f>
        <v>0</v>
      </c>
      <c r="K19" s="9"/>
      <c r="L19" s="9"/>
      <c r="M19" s="368" t="s">
        <v>1208</v>
      </c>
    </row>
    <row r="20" spans="1:13" x14ac:dyDescent="0.15">
      <c r="A20" s="53" t="s">
        <v>376</v>
      </c>
      <c r="B20" s="301" t="s">
        <v>139</v>
      </c>
      <c r="C20" s="401">
        <v>11</v>
      </c>
      <c r="D20" s="23"/>
      <c r="E20" s="23"/>
      <c r="F20" s="23"/>
      <c r="G20" s="23"/>
      <c r="H20" s="43" t="s">
        <v>807</v>
      </c>
      <c r="I20" s="368"/>
      <c r="J20" s="41"/>
      <c r="K20" s="9"/>
      <c r="L20" s="9"/>
      <c r="M20" s="368" t="s">
        <v>1208</v>
      </c>
    </row>
    <row r="21" spans="1:13" ht="21" x14ac:dyDescent="0.15">
      <c r="A21" s="53" t="s">
        <v>377</v>
      </c>
      <c r="B21" s="301" t="s">
        <v>140</v>
      </c>
      <c r="C21" s="401">
        <v>12</v>
      </c>
      <c r="D21" s="23"/>
      <c r="E21" s="23"/>
      <c r="F21" s="23"/>
      <c r="G21" s="23"/>
      <c r="H21" s="43"/>
      <c r="I21" s="368"/>
      <c r="J21" s="41">
        <f>Таблица1100!G26</f>
        <v>0</v>
      </c>
      <c r="K21" s="9"/>
      <c r="L21" s="9"/>
      <c r="M21" s="44" t="s">
        <v>1209</v>
      </c>
    </row>
    <row r="22" spans="1:13" x14ac:dyDescent="0.15">
      <c r="A22" s="53" t="s">
        <v>378</v>
      </c>
      <c r="B22" s="301" t="s">
        <v>237</v>
      </c>
      <c r="C22" s="401">
        <v>13</v>
      </c>
      <c r="D22" s="23"/>
      <c r="E22" s="23"/>
      <c r="F22" s="23"/>
      <c r="G22" s="23"/>
      <c r="H22" s="43"/>
      <c r="I22" s="368"/>
      <c r="J22" s="41">
        <f>Таблица1100!G58</f>
        <v>0</v>
      </c>
      <c r="K22" s="9"/>
      <c r="L22" s="9"/>
      <c r="M22" s="44" t="s">
        <v>1210</v>
      </c>
    </row>
    <row r="23" spans="1:13" ht="21" x14ac:dyDescent="0.15">
      <c r="A23" s="52" t="s">
        <v>986</v>
      </c>
      <c r="B23" s="301" t="s">
        <v>987</v>
      </c>
      <c r="C23" s="401" t="s">
        <v>871</v>
      </c>
      <c r="D23" s="23"/>
      <c r="E23" s="23"/>
      <c r="F23" s="23"/>
      <c r="G23" s="23"/>
      <c r="H23" s="43" t="s">
        <v>807</v>
      </c>
      <c r="I23" s="368"/>
      <c r="J23" s="41">
        <f>Таблица1100!G58</f>
        <v>0</v>
      </c>
      <c r="K23" s="9"/>
      <c r="L23" s="9"/>
      <c r="M23" s="44" t="s">
        <v>1211</v>
      </c>
    </row>
    <row r="24" spans="1:13" ht="21" x14ac:dyDescent="0.15">
      <c r="A24" s="52" t="s">
        <v>1079</v>
      </c>
      <c r="B24" s="301" t="s">
        <v>1080</v>
      </c>
      <c r="C24" s="401" t="s">
        <v>872</v>
      </c>
      <c r="D24" s="23"/>
      <c r="E24" s="23"/>
      <c r="F24" s="23"/>
      <c r="G24" s="23"/>
      <c r="H24" s="43"/>
      <c r="I24" s="368"/>
      <c r="J24" s="41">
        <f>Таблица1100!G58</f>
        <v>0</v>
      </c>
      <c r="K24" s="9"/>
      <c r="L24" s="9"/>
      <c r="M24" s="44" t="s">
        <v>1211</v>
      </c>
    </row>
    <row r="25" spans="1:13" x14ac:dyDescent="0.15">
      <c r="A25" s="53" t="s">
        <v>379</v>
      </c>
      <c r="B25" s="301" t="s">
        <v>238</v>
      </c>
      <c r="C25" s="401">
        <v>14</v>
      </c>
      <c r="D25" s="23" t="s">
        <v>807</v>
      </c>
      <c r="E25" s="23"/>
      <c r="F25" s="23" t="s">
        <v>807</v>
      </c>
      <c r="G25" s="23"/>
      <c r="H25" s="43" t="s">
        <v>807</v>
      </c>
      <c r="I25" s="368"/>
      <c r="J25" s="41"/>
      <c r="K25" s="9"/>
      <c r="L25" s="9"/>
      <c r="M25" s="368" t="s">
        <v>1208</v>
      </c>
    </row>
    <row r="26" spans="1:13" x14ac:dyDescent="0.15">
      <c r="A26" s="53" t="s">
        <v>380</v>
      </c>
      <c r="B26" s="301" t="s">
        <v>4</v>
      </c>
      <c r="C26" s="401">
        <v>15</v>
      </c>
      <c r="D26" s="23" t="s">
        <v>807</v>
      </c>
      <c r="E26" s="23"/>
      <c r="F26" s="23" t="s">
        <v>807</v>
      </c>
      <c r="G26" s="23"/>
      <c r="H26" s="43" t="s">
        <v>807</v>
      </c>
      <c r="I26" s="368"/>
      <c r="J26" s="41"/>
      <c r="K26" s="9"/>
      <c r="L26" s="9"/>
      <c r="M26" s="368" t="s">
        <v>1208</v>
      </c>
    </row>
    <row r="27" spans="1:13" x14ac:dyDescent="0.15">
      <c r="A27" s="53" t="s">
        <v>381</v>
      </c>
      <c r="B27" s="301" t="s">
        <v>5</v>
      </c>
      <c r="C27" s="401">
        <v>16</v>
      </c>
      <c r="D27" s="402"/>
      <c r="E27" s="402"/>
      <c r="F27" s="402"/>
      <c r="G27" s="402"/>
      <c r="H27" s="43" t="s">
        <v>357</v>
      </c>
      <c r="I27" s="368"/>
      <c r="J27" s="41"/>
      <c r="K27" s="9"/>
      <c r="L27" s="9"/>
      <c r="M27" s="368" t="s">
        <v>1208</v>
      </c>
    </row>
    <row r="28" spans="1:13" x14ac:dyDescent="0.15">
      <c r="A28" s="51" t="s">
        <v>971</v>
      </c>
      <c r="B28" s="301" t="s">
        <v>6</v>
      </c>
      <c r="C28" s="401">
        <v>17</v>
      </c>
      <c r="D28" s="402"/>
      <c r="E28" s="402"/>
      <c r="F28" s="402"/>
      <c r="G28" s="402"/>
      <c r="H28" s="43" t="s">
        <v>357</v>
      </c>
      <c r="I28" s="368"/>
      <c r="J28" s="41"/>
      <c r="K28" s="9"/>
      <c r="L28" s="9"/>
      <c r="M28" s="368" t="s">
        <v>1208</v>
      </c>
    </row>
    <row r="29" spans="1:13" x14ac:dyDescent="0.15">
      <c r="A29" s="51" t="s">
        <v>382</v>
      </c>
      <c r="B29" s="301" t="s">
        <v>7</v>
      </c>
      <c r="C29" s="401">
        <v>18</v>
      </c>
      <c r="D29" s="23"/>
      <c r="E29" s="23"/>
      <c r="F29" s="23"/>
      <c r="G29" s="23"/>
      <c r="H29" s="43" t="s">
        <v>807</v>
      </c>
      <c r="I29" s="368"/>
      <c r="J29" s="41"/>
      <c r="K29" s="9"/>
      <c r="L29" s="9"/>
      <c r="M29" s="368" t="s">
        <v>1208</v>
      </c>
    </row>
    <row r="30" spans="1:13" ht="21" x14ac:dyDescent="0.15">
      <c r="A30" s="51" t="s">
        <v>383</v>
      </c>
      <c r="B30" s="301" t="s">
        <v>8</v>
      </c>
      <c r="C30" s="401">
        <v>19</v>
      </c>
      <c r="D30" s="23"/>
      <c r="E30" s="23"/>
      <c r="F30" s="23"/>
      <c r="G30" s="23"/>
      <c r="H30" s="43" t="s">
        <v>807</v>
      </c>
      <c r="I30" s="368"/>
      <c r="J30" s="41">
        <f>Таблица1100!G15</f>
        <v>0</v>
      </c>
      <c r="K30" s="9"/>
      <c r="L30" s="9"/>
      <c r="M30" s="44" t="s">
        <v>1212</v>
      </c>
    </row>
    <row r="31" spans="1:13" x14ac:dyDescent="0.15">
      <c r="A31" s="53" t="s">
        <v>988</v>
      </c>
      <c r="B31" s="301" t="s">
        <v>989</v>
      </c>
      <c r="C31" s="401" t="s">
        <v>990</v>
      </c>
      <c r="D31" s="23"/>
      <c r="E31" s="23"/>
      <c r="F31" s="23"/>
      <c r="G31" s="23"/>
      <c r="H31" s="43" t="s">
        <v>807</v>
      </c>
      <c r="I31" s="368"/>
      <c r="J31" s="41"/>
      <c r="K31" s="9"/>
      <c r="L31" s="9"/>
      <c r="M31" s="44" t="s">
        <v>1213</v>
      </c>
    </row>
    <row r="32" spans="1:13" x14ac:dyDescent="0.15">
      <c r="A32" s="53" t="s">
        <v>991</v>
      </c>
      <c r="B32" s="301" t="s">
        <v>992</v>
      </c>
      <c r="C32" s="401" t="s">
        <v>993</v>
      </c>
      <c r="D32" s="23"/>
      <c r="E32" s="23"/>
      <c r="F32" s="23"/>
      <c r="G32" s="23"/>
      <c r="H32" s="43" t="s">
        <v>807</v>
      </c>
      <c r="I32" s="368"/>
      <c r="J32" s="41"/>
      <c r="K32" s="9"/>
      <c r="L32" s="9"/>
      <c r="M32" s="44" t="s">
        <v>1213</v>
      </c>
    </row>
    <row r="33" spans="1:13" x14ac:dyDescent="0.15">
      <c r="A33" s="51" t="s">
        <v>384</v>
      </c>
      <c r="B33" s="301" t="s">
        <v>9</v>
      </c>
      <c r="C33" s="401">
        <v>20</v>
      </c>
      <c r="D33" s="23"/>
      <c r="E33" s="23"/>
      <c r="F33" s="23"/>
      <c r="G33" s="23"/>
      <c r="H33" s="43" t="s">
        <v>807</v>
      </c>
      <c r="I33" s="368"/>
      <c r="J33" s="41"/>
      <c r="K33" s="9"/>
      <c r="L33" s="9"/>
      <c r="M33" s="368" t="s">
        <v>1208</v>
      </c>
    </row>
    <row r="34" spans="1:13" x14ac:dyDescent="0.15">
      <c r="A34" s="51" t="s">
        <v>385</v>
      </c>
      <c r="B34" s="301" t="s">
        <v>10</v>
      </c>
      <c r="C34" s="401">
        <v>21</v>
      </c>
      <c r="D34" s="23"/>
      <c r="E34" s="23"/>
      <c r="F34" s="23"/>
      <c r="G34" s="23"/>
      <c r="H34" s="43" t="s">
        <v>807</v>
      </c>
      <c r="I34" s="368"/>
      <c r="J34" s="41"/>
      <c r="K34" s="9"/>
      <c r="L34" s="9"/>
      <c r="M34" s="368" t="s">
        <v>1208</v>
      </c>
    </row>
    <row r="35" spans="1:13" x14ac:dyDescent="0.15">
      <c r="A35" s="51" t="s">
        <v>386</v>
      </c>
      <c r="B35" s="301" t="s">
        <v>11</v>
      </c>
      <c r="C35" s="401" t="s">
        <v>593</v>
      </c>
      <c r="D35" s="23"/>
      <c r="E35" s="23"/>
      <c r="F35" s="23"/>
      <c r="G35" s="23"/>
      <c r="H35" s="43"/>
      <c r="I35" s="368"/>
      <c r="J35" s="41">
        <f>Таблица1100!G29</f>
        <v>0</v>
      </c>
      <c r="K35" s="9"/>
      <c r="L35" s="9"/>
      <c r="M35" s="368" t="s">
        <v>1208</v>
      </c>
    </row>
    <row r="36" spans="1:13" x14ac:dyDescent="0.15">
      <c r="A36" s="51" t="s">
        <v>387</v>
      </c>
      <c r="B36" s="301" t="s">
        <v>12</v>
      </c>
      <c r="C36" s="401" t="s">
        <v>594</v>
      </c>
      <c r="D36" s="23"/>
      <c r="E36" s="23"/>
      <c r="F36" s="23"/>
      <c r="G36" s="23"/>
      <c r="H36" s="43"/>
      <c r="I36" s="368"/>
      <c r="J36" s="41">
        <f>Таблица1100!G29</f>
        <v>0</v>
      </c>
      <c r="K36" s="9"/>
      <c r="L36" s="9"/>
      <c r="M36" s="368" t="s">
        <v>1208</v>
      </c>
    </row>
    <row r="37" spans="1:13" x14ac:dyDescent="0.15">
      <c r="A37" s="51" t="s">
        <v>388</v>
      </c>
      <c r="B37" s="301" t="s">
        <v>13</v>
      </c>
      <c r="C37" s="401" t="s">
        <v>595</v>
      </c>
      <c r="D37" s="23"/>
      <c r="E37" s="23"/>
      <c r="F37" s="23"/>
      <c r="G37" s="23"/>
      <c r="H37" s="43" t="s">
        <v>807</v>
      </c>
      <c r="I37" s="368"/>
      <c r="J37" s="41">
        <f>Таблица1100!E42+Таблица1100!E99</f>
        <v>0</v>
      </c>
      <c r="K37" s="9"/>
      <c r="L37" s="9"/>
      <c r="M37" s="368" t="s">
        <v>1208</v>
      </c>
    </row>
    <row r="38" spans="1:13" ht="9.6" customHeight="1" x14ac:dyDescent="0.15">
      <c r="A38" s="51" t="s">
        <v>389</v>
      </c>
      <c r="B38" s="301" t="s">
        <v>14</v>
      </c>
      <c r="C38" s="401" t="s">
        <v>596</v>
      </c>
      <c r="D38" s="23"/>
      <c r="E38" s="23"/>
      <c r="F38" s="23"/>
      <c r="G38" s="23"/>
      <c r="H38" s="43" t="s">
        <v>807</v>
      </c>
      <c r="I38" s="368"/>
      <c r="J38" s="41">
        <f>Таблица1100!I130</f>
        <v>0</v>
      </c>
      <c r="K38" s="9"/>
      <c r="L38" s="9"/>
      <c r="M38" s="368" t="s">
        <v>1208</v>
      </c>
    </row>
    <row r="39" spans="1:13" x14ac:dyDescent="0.15">
      <c r="A39" s="51" t="s">
        <v>390</v>
      </c>
      <c r="B39" s="301" t="s">
        <v>18</v>
      </c>
      <c r="C39" s="401" t="s">
        <v>597</v>
      </c>
      <c r="D39" s="23"/>
      <c r="E39" s="23"/>
      <c r="F39" s="23"/>
      <c r="G39" s="23"/>
      <c r="H39" s="43"/>
      <c r="I39" s="368"/>
      <c r="J39" s="41">
        <f>Таблица1100!G31+Таблица1100!G32</f>
        <v>0</v>
      </c>
      <c r="K39" s="9"/>
      <c r="L39" s="9"/>
      <c r="M39" s="368" t="s">
        <v>1208</v>
      </c>
    </row>
    <row r="40" spans="1:13" ht="31.5" x14ac:dyDescent="0.15">
      <c r="A40" s="51" t="s">
        <v>391</v>
      </c>
      <c r="B40" s="301" t="s">
        <v>16</v>
      </c>
      <c r="C40" s="401" t="s">
        <v>598</v>
      </c>
      <c r="D40" s="23"/>
      <c r="E40" s="23"/>
      <c r="F40" s="23"/>
      <c r="G40" s="23"/>
      <c r="H40" s="43" t="s">
        <v>807</v>
      </c>
      <c r="I40" s="368"/>
      <c r="J40" s="41">
        <f>Таблица1100!G11</f>
        <v>0</v>
      </c>
      <c r="K40" s="9"/>
      <c r="L40" s="9"/>
      <c r="M40" s="44" t="s">
        <v>1214</v>
      </c>
    </row>
    <row r="41" spans="1:13" x14ac:dyDescent="0.15">
      <c r="A41" s="51" t="s">
        <v>392</v>
      </c>
      <c r="B41" s="301" t="s">
        <v>17</v>
      </c>
      <c r="C41" s="401" t="s">
        <v>599</v>
      </c>
      <c r="D41" s="23"/>
      <c r="E41" s="23"/>
      <c r="F41" s="23"/>
      <c r="G41" s="23"/>
      <c r="H41" s="43"/>
      <c r="I41" s="368"/>
      <c r="J41" s="41">
        <f>Таблица1100!G36</f>
        <v>0</v>
      </c>
      <c r="K41" s="9"/>
      <c r="L41" s="9"/>
      <c r="M41" s="368" t="s">
        <v>1208</v>
      </c>
    </row>
    <row r="42" spans="1:13" x14ac:dyDescent="0.15">
      <c r="A42" s="51" t="s">
        <v>59</v>
      </c>
      <c r="B42" s="301" t="s">
        <v>19</v>
      </c>
      <c r="C42" s="401" t="s">
        <v>600</v>
      </c>
      <c r="D42" s="23"/>
      <c r="E42" s="23"/>
      <c r="F42" s="23"/>
      <c r="G42" s="23"/>
      <c r="H42" s="43" t="s">
        <v>807</v>
      </c>
      <c r="I42" s="368"/>
      <c r="J42" s="41">
        <f>Таблица1100!E93</f>
        <v>0</v>
      </c>
      <c r="K42" s="9"/>
      <c r="L42" s="9"/>
      <c r="M42" s="368" t="s">
        <v>1208</v>
      </c>
    </row>
    <row r="43" spans="1:13" ht="31.5" x14ac:dyDescent="0.15">
      <c r="A43" s="51" t="s">
        <v>393</v>
      </c>
      <c r="B43" s="301" t="s">
        <v>20</v>
      </c>
      <c r="C43" s="401" t="s">
        <v>601</v>
      </c>
      <c r="D43" s="23"/>
      <c r="E43" s="23"/>
      <c r="F43" s="23"/>
      <c r="G43" s="23"/>
      <c r="H43" s="43" t="s">
        <v>807</v>
      </c>
      <c r="I43" s="368"/>
      <c r="J43" s="41">
        <f>Таблица1100!G11</f>
        <v>0</v>
      </c>
      <c r="K43" s="9"/>
      <c r="L43" s="9"/>
      <c r="M43" s="44" t="s">
        <v>1214</v>
      </c>
    </row>
    <row r="44" spans="1:13" ht="21" x14ac:dyDescent="0.15">
      <c r="A44" s="52" t="s">
        <v>986</v>
      </c>
      <c r="B44" s="302" t="s">
        <v>994</v>
      </c>
      <c r="C44" s="99" t="s">
        <v>1081</v>
      </c>
      <c r="D44" s="44"/>
      <c r="E44" s="44"/>
      <c r="F44" s="44"/>
      <c r="G44" s="44"/>
      <c r="H44" s="45" t="s">
        <v>807</v>
      </c>
      <c r="I44" s="44"/>
      <c r="J44" s="41"/>
      <c r="K44" s="9"/>
      <c r="L44" s="9"/>
      <c r="M44" s="44" t="s">
        <v>1215</v>
      </c>
    </row>
    <row r="45" spans="1:13" ht="31.5" x14ac:dyDescent="0.15">
      <c r="A45" s="52" t="s">
        <v>394</v>
      </c>
      <c r="B45" s="302" t="s">
        <v>21</v>
      </c>
      <c r="C45" s="401" t="s">
        <v>602</v>
      </c>
      <c r="D45" s="44"/>
      <c r="E45" s="44"/>
      <c r="F45" s="44"/>
      <c r="G45" s="44"/>
      <c r="H45" s="45" t="s">
        <v>807</v>
      </c>
      <c r="I45" s="44"/>
      <c r="J45" s="41">
        <f>Таблица1100!G11</f>
        <v>0</v>
      </c>
      <c r="K45" s="9"/>
      <c r="L45" s="9"/>
      <c r="M45" s="44" t="s">
        <v>1214</v>
      </c>
    </row>
    <row r="46" spans="1:13" ht="21" x14ac:dyDescent="0.15">
      <c r="A46" s="52" t="s">
        <v>986</v>
      </c>
      <c r="B46" s="302" t="s">
        <v>996</v>
      </c>
      <c r="C46" s="99" t="s">
        <v>995</v>
      </c>
      <c r="D46" s="44"/>
      <c r="E46" s="44"/>
      <c r="F46" s="44"/>
      <c r="G46" s="44"/>
      <c r="H46" s="45" t="s">
        <v>807</v>
      </c>
      <c r="I46" s="44"/>
      <c r="J46" s="41"/>
      <c r="K46" s="9"/>
      <c r="L46" s="9"/>
      <c r="M46" s="44" t="s">
        <v>1215</v>
      </c>
    </row>
    <row r="47" spans="1:13" x14ac:dyDescent="0.15">
      <c r="A47" s="52" t="s">
        <v>1079</v>
      </c>
      <c r="B47" s="302" t="s">
        <v>1082</v>
      </c>
      <c r="C47" s="99" t="s">
        <v>1083</v>
      </c>
      <c r="D47" s="44"/>
      <c r="E47" s="44"/>
      <c r="F47" s="44"/>
      <c r="G47" s="44"/>
      <c r="H47" s="45"/>
      <c r="I47" s="44"/>
      <c r="J47" s="41"/>
      <c r="K47" s="9"/>
      <c r="L47" s="9"/>
      <c r="M47" s="44"/>
    </row>
    <row r="48" spans="1:13" ht="21" x14ac:dyDescent="0.15">
      <c r="A48" s="53" t="s">
        <v>395</v>
      </c>
      <c r="B48" s="301" t="s">
        <v>22</v>
      </c>
      <c r="C48" s="99" t="s">
        <v>603</v>
      </c>
      <c r="D48" s="55"/>
      <c r="E48" s="55"/>
      <c r="F48" s="55"/>
      <c r="G48" s="55"/>
      <c r="H48" s="371" t="s">
        <v>807</v>
      </c>
      <c r="I48" s="55"/>
      <c r="J48" s="41"/>
      <c r="K48" s="9"/>
      <c r="L48" s="9"/>
      <c r="M48" s="44" t="s">
        <v>1216</v>
      </c>
    </row>
    <row r="49" spans="1:13" ht="21" x14ac:dyDescent="0.15">
      <c r="A49" s="53" t="s">
        <v>574</v>
      </c>
      <c r="B49" s="301" t="s">
        <v>23</v>
      </c>
      <c r="C49" s="99" t="s">
        <v>604</v>
      </c>
      <c r="D49" s="458">
        <f>D50+D51+D54+D56+D58+D59+D60+D61+D62+D64+D65+D66</f>
        <v>0</v>
      </c>
      <c r="E49" s="458">
        <f>E50+E51+E54+E56+E58+E59+E60+E61+E62+E64+E65+E66</f>
        <v>0</v>
      </c>
      <c r="F49" s="458">
        <f>F50+F51+F54+F56+F58+F59+F60+F61+F62+F64+F65+F66</f>
        <v>0</v>
      </c>
      <c r="G49" s="458">
        <f>G50+G51+G54+G56+G58+G59+G60+G61+G62+G64+G65+G66</f>
        <v>0</v>
      </c>
      <c r="H49" s="43" t="s">
        <v>807</v>
      </c>
      <c r="I49" s="368"/>
      <c r="J49" s="41">
        <f>Таблица1100!E34+Таблица1100!E39+Таблица1100!E41+Таблица1100!E141+Таблица1100!E149+Таблица1100!E179+Таблица1100!E186+Таблица1100!D229</f>
        <v>0</v>
      </c>
      <c r="K49" s="9"/>
      <c r="L49" s="9"/>
      <c r="M49" s="44" t="s">
        <v>1216</v>
      </c>
    </row>
    <row r="50" spans="1:13" ht="21" x14ac:dyDescent="0.15">
      <c r="A50" s="53" t="s">
        <v>585</v>
      </c>
      <c r="B50" s="301" t="s">
        <v>695</v>
      </c>
      <c r="C50" s="401" t="s">
        <v>1084</v>
      </c>
      <c r="D50" s="55"/>
      <c r="E50" s="55"/>
      <c r="F50" s="55"/>
      <c r="G50" s="55"/>
      <c r="H50" s="371" t="s">
        <v>807</v>
      </c>
      <c r="I50" s="55"/>
      <c r="J50" s="41">
        <f>Таблица1100!E174</f>
        <v>0</v>
      </c>
      <c r="K50" s="9"/>
      <c r="L50" s="9"/>
      <c r="M50" s="44" t="s">
        <v>1216</v>
      </c>
    </row>
    <row r="51" spans="1:13" ht="21" x14ac:dyDescent="0.15">
      <c r="A51" s="53" t="s">
        <v>399</v>
      </c>
      <c r="B51" s="301" t="s">
        <v>576</v>
      </c>
      <c r="C51" s="401" t="s">
        <v>1085</v>
      </c>
      <c r="D51" s="55"/>
      <c r="E51" s="55"/>
      <c r="F51" s="55"/>
      <c r="G51" s="55"/>
      <c r="H51" s="371" t="s">
        <v>807</v>
      </c>
      <c r="I51" s="55"/>
      <c r="J51" s="41">
        <f>Таблица1100!E34+Таблица1100!E39+Таблица1100!E41+Таблица1100!E141+Таблица1100!E149+Таблица1100!E179+Таблица1100!E186+Таблица1100!D229</f>
        <v>0</v>
      </c>
      <c r="K51" s="9"/>
      <c r="L51" s="9"/>
      <c r="M51" s="44" t="s">
        <v>1216</v>
      </c>
    </row>
    <row r="52" spans="1:13" x14ac:dyDescent="0.15">
      <c r="A52" s="53" t="s">
        <v>397</v>
      </c>
      <c r="B52" s="301" t="s">
        <v>577</v>
      </c>
      <c r="C52" s="401" t="s">
        <v>1086</v>
      </c>
      <c r="D52" s="55"/>
      <c r="E52" s="55"/>
      <c r="F52" s="55"/>
      <c r="G52" s="55"/>
      <c r="H52" s="371" t="s">
        <v>807</v>
      </c>
      <c r="I52" s="55"/>
      <c r="J52" s="41"/>
      <c r="K52" s="9"/>
      <c r="L52" s="9"/>
      <c r="M52" s="368" t="s">
        <v>1208</v>
      </c>
    </row>
    <row r="53" spans="1:13" ht="21" x14ac:dyDescent="0.15">
      <c r="A53" s="383" t="s">
        <v>1318</v>
      </c>
      <c r="B53" s="384" t="s">
        <v>1317</v>
      </c>
      <c r="C53" s="401" t="s">
        <v>1316</v>
      </c>
      <c r="D53" s="55"/>
      <c r="E53" s="55"/>
      <c r="F53" s="55"/>
      <c r="G53" s="55"/>
      <c r="H53" s="371"/>
      <c r="I53" s="55"/>
      <c r="J53" s="41"/>
      <c r="K53" s="9"/>
      <c r="L53" s="9"/>
      <c r="M53" s="402" t="s">
        <v>1208</v>
      </c>
    </row>
    <row r="54" spans="1:13" ht="21" x14ac:dyDescent="0.15">
      <c r="A54" s="51" t="s">
        <v>401</v>
      </c>
      <c r="B54" s="301" t="s">
        <v>579</v>
      </c>
      <c r="C54" s="401" t="s">
        <v>1087</v>
      </c>
      <c r="D54" s="55"/>
      <c r="E54" s="55"/>
      <c r="F54" s="55"/>
      <c r="G54" s="55"/>
      <c r="H54" s="371" t="s">
        <v>807</v>
      </c>
      <c r="I54" s="55"/>
      <c r="J54" s="41">
        <f>Таблица1100!E141+Таблица1100!E41</f>
        <v>0</v>
      </c>
      <c r="K54" s="9"/>
      <c r="L54" s="9"/>
      <c r="M54" s="44" t="s">
        <v>1216</v>
      </c>
    </row>
    <row r="55" spans="1:13" x14ac:dyDescent="0.15">
      <c r="A55" s="51" t="s">
        <v>397</v>
      </c>
      <c r="B55" s="301" t="s">
        <v>586</v>
      </c>
      <c r="C55" s="401" t="s">
        <v>1088</v>
      </c>
      <c r="D55" s="55"/>
      <c r="E55" s="55"/>
      <c r="F55" s="55"/>
      <c r="G55" s="55"/>
      <c r="H55" s="371" t="s">
        <v>807</v>
      </c>
      <c r="I55" s="55"/>
      <c r="J55" s="41"/>
      <c r="K55" s="9"/>
      <c r="L55" s="9"/>
      <c r="M55" s="368" t="s">
        <v>1208</v>
      </c>
    </row>
    <row r="56" spans="1:13" ht="21" x14ac:dyDescent="0.15">
      <c r="A56" s="51" t="s">
        <v>856</v>
      </c>
      <c r="B56" s="301" t="s">
        <v>580</v>
      </c>
      <c r="C56" s="401" t="s">
        <v>1089</v>
      </c>
      <c r="D56" s="55"/>
      <c r="E56" s="55"/>
      <c r="F56" s="55"/>
      <c r="G56" s="55"/>
      <c r="H56" s="371" t="s">
        <v>807</v>
      </c>
      <c r="I56" s="55"/>
      <c r="J56" s="41">
        <f>Таблица1100!E57</f>
        <v>0</v>
      </c>
      <c r="K56" s="9"/>
      <c r="L56" s="9"/>
      <c r="M56" s="44" t="s">
        <v>1216</v>
      </c>
    </row>
    <row r="57" spans="1:13" x14ac:dyDescent="0.15">
      <c r="A57" s="51" t="s">
        <v>841</v>
      </c>
      <c r="B57" s="301" t="s">
        <v>840</v>
      </c>
      <c r="C57" s="401" t="s">
        <v>1090</v>
      </c>
      <c r="D57" s="55"/>
      <c r="E57" s="55"/>
      <c r="F57" s="55"/>
      <c r="G57" s="55"/>
      <c r="H57" s="371" t="s">
        <v>807</v>
      </c>
      <c r="I57" s="55"/>
      <c r="J57" s="41"/>
      <c r="K57" s="9"/>
      <c r="L57" s="9"/>
      <c r="M57" s="368" t="s">
        <v>1208</v>
      </c>
    </row>
    <row r="58" spans="1:13" x14ac:dyDescent="0.15">
      <c r="A58" s="51" t="s">
        <v>402</v>
      </c>
      <c r="B58" s="301" t="s">
        <v>581</v>
      </c>
      <c r="C58" s="401" t="s">
        <v>1091</v>
      </c>
      <c r="D58" s="55"/>
      <c r="E58" s="55"/>
      <c r="F58" s="55"/>
      <c r="G58" s="55"/>
      <c r="H58" s="371" t="s">
        <v>807</v>
      </c>
      <c r="I58" s="55"/>
      <c r="J58" s="41"/>
      <c r="K58" s="9"/>
      <c r="L58" s="9"/>
      <c r="M58" s="368" t="s">
        <v>1208</v>
      </c>
    </row>
    <row r="59" spans="1:13" x14ac:dyDescent="0.15">
      <c r="A59" s="51" t="s">
        <v>403</v>
      </c>
      <c r="B59" s="301" t="s">
        <v>582</v>
      </c>
      <c r="C59" s="401" t="s">
        <v>1092</v>
      </c>
      <c r="D59" s="55"/>
      <c r="E59" s="55"/>
      <c r="F59" s="55"/>
      <c r="G59" s="55"/>
      <c r="H59" s="371" t="s">
        <v>807</v>
      </c>
      <c r="I59" s="55"/>
      <c r="J59" s="41">
        <f>Таблица1100!E151</f>
        <v>0</v>
      </c>
      <c r="K59" s="9"/>
      <c r="L59" s="9"/>
      <c r="M59" s="368" t="s">
        <v>1208</v>
      </c>
    </row>
    <row r="60" spans="1:13" x14ac:dyDescent="0.15">
      <c r="A60" s="51" t="s">
        <v>404</v>
      </c>
      <c r="B60" s="301" t="s">
        <v>583</v>
      </c>
      <c r="C60" s="401" t="s">
        <v>1093</v>
      </c>
      <c r="D60" s="55"/>
      <c r="E60" s="55"/>
      <c r="F60" s="55"/>
      <c r="G60" s="55"/>
      <c r="H60" s="371" t="s">
        <v>807</v>
      </c>
      <c r="I60" s="55"/>
      <c r="J60" s="41">
        <f>Таблица1100!E38+Таблица1100!E23</f>
        <v>0</v>
      </c>
      <c r="K60" s="9"/>
      <c r="L60" s="9"/>
      <c r="M60" s="368" t="s">
        <v>1208</v>
      </c>
    </row>
    <row r="61" spans="1:13" x14ac:dyDescent="0.15">
      <c r="A61" s="51" t="s">
        <v>405</v>
      </c>
      <c r="B61" s="301" t="s">
        <v>584</v>
      </c>
      <c r="C61" s="401" t="s">
        <v>1094</v>
      </c>
      <c r="D61" s="55"/>
      <c r="E61" s="55"/>
      <c r="F61" s="55"/>
      <c r="G61" s="55"/>
      <c r="H61" s="371" t="s">
        <v>807</v>
      </c>
      <c r="I61" s="55"/>
      <c r="J61" s="41">
        <f>Таблица1100!E114+Таблица1100!E149</f>
        <v>0</v>
      </c>
      <c r="K61" s="9"/>
      <c r="L61" s="9"/>
      <c r="M61" s="368" t="s">
        <v>1208</v>
      </c>
    </row>
    <row r="62" spans="1:13" ht="21" x14ac:dyDescent="0.15">
      <c r="A62" s="51" t="s">
        <v>406</v>
      </c>
      <c r="B62" s="301" t="s">
        <v>587</v>
      </c>
      <c r="C62" s="401" t="s">
        <v>1095</v>
      </c>
      <c r="D62" s="55"/>
      <c r="E62" s="55"/>
      <c r="F62" s="55"/>
      <c r="G62" s="55"/>
      <c r="H62" s="371" t="s">
        <v>807</v>
      </c>
      <c r="I62" s="55"/>
      <c r="J62" s="41">
        <f>Таблица1100!E57</f>
        <v>0</v>
      </c>
      <c r="K62" s="9"/>
      <c r="L62" s="9"/>
      <c r="M62" s="44" t="s">
        <v>1216</v>
      </c>
    </row>
    <row r="63" spans="1:13" x14ac:dyDescent="0.15">
      <c r="A63" s="51" t="s">
        <v>397</v>
      </c>
      <c r="B63" s="301" t="s">
        <v>588</v>
      </c>
      <c r="C63" s="401" t="s">
        <v>1096</v>
      </c>
      <c r="D63" s="55"/>
      <c r="E63" s="55"/>
      <c r="F63" s="55"/>
      <c r="G63" s="55"/>
      <c r="H63" s="371" t="s">
        <v>807</v>
      </c>
      <c r="I63" s="55"/>
      <c r="J63" s="41"/>
      <c r="K63" s="9"/>
      <c r="L63" s="9"/>
      <c r="M63" s="368" t="s">
        <v>1208</v>
      </c>
    </row>
    <row r="64" spans="1:13" ht="21" x14ac:dyDescent="0.15">
      <c r="A64" s="51" t="s">
        <v>396</v>
      </c>
      <c r="B64" s="301" t="s">
        <v>575</v>
      </c>
      <c r="C64" s="401" t="s">
        <v>1097</v>
      </c>
      <c r="D64" s="55"/>
      <c r="E64" s="55"/>
      <c r="F64" s="55"/>
      <c r="G64" s="55"/>
      <c r="H64" s="371" t="s">
        <v>807</v>
      </c>
      <c r="I64" s="55"/>
      <c r="J64" s="41">
        <f>Таблица1100!E34+Таблица1100!E39+Таблица1100!E41+Таблица1100!E141+Таблица1100!E149+Таблица1100!E179+Таблица1100!E186+Таблица1100!D229</f>
        <v>0</v>
      </c>
      <c r="K64" s="9"/>
      <c r="L64" s="9"/>
      <c r="M64" s="44" t="s">
        <v>1216</v>
      </c>
    </row>
    <row r="65" spans="1:13" ht="21" x14ac:dyDescent="0.15">
      <c r="A65" s="51" t="s">
        <v>398</v>
      </c>
      <c r="B65" s="301" t="s">
        <v>696</v>
      </c>
      <c r="C65" s="401" t="s">
        <v>1098</v>
      </c>
      <c r="D65" s="55"/>
      <c r="E65" s="55"/>
      <c r="F65" s="55"/>
      <c r="G65" s="55"/>
      <c r="H65" s="371" t="s">
        <v>807</v>
      </c>
      <c r="I65" s="55"/>
      <c r="J65" s="41">
        <f>Таблица1100!E34+Таблица1100!E39+Таблица1100!E41+Таблица1100!E141+Таблица1100!E149+Таблица1100!E179+Таблица1100!E186+Таблица1100!D229</f>
        <v>0</v>
      </c>
      <c r="K65" s="9"/>
      <c r="L65" s="9"/>
      <c r="M65" s="44" t="s">
        <v>1216</v>
      </c>
    </row>
    <row r="66" spans="1:13" ht="21" x14ac:dyDescent="0.15">
      <c r="A66" s="51" t="s">
        <v>400</v>
      </c>
      <c r="B66" s="301" t="s">
        <v>578</v>
      </c>
      <c r="C66" s="401" t="s">
        <v>1099</v>
      </c>
      <c r="D66" s="55"/>
      <c r="E66" s="55"/>
      <c r="F66" s="55"/>
      <c r="G66" s="55"/>
      <c r="H66" s="371" t="s">
        <v>807</v>
      </c>
      <c r="I66" s="55"/>
      <c r="J66" s="41">
        <f>Таблица1100!E34+Таблица1100!E39+Таблица1100!E41+Таблица1100!E141+Таблица1100!E149+Таблица1100!E179+Таблица1100!E186+Таблица1100!D229</f>
        <v>0</v>
      </c>
      <c r="K66" s="9"/>
      <c r="L66" s="9"/>
      <c r="M66" s="44" t="s">
        <v>1216</v>
      </c>
    </row>
    <row r="67" spans="1:13" x14ac:dyDescent="0.15">
      <c r="A67" s="51" t="s">
        <v>229</v>
      </c>
      <c r="B67" s="301" t="s">
        <v>24</v>
      </c>
      <c r="C67" s="401" t="s">
        <v>605</v>
      </c>
      <c r="D67" s="55"/>
      <c r="E67" s="55"/>
      <c r="F67" s="55"/>
      <c r="G67" s="55"/>
      <c r="H67" s="371" t="s">
        <v>807</v>
      </c>
      <c r="I67" s="55"/>
      <c r="J67" s="41">
        <f>Таблица1100!E68+Таблица1100!E142+Таблица1100!E177</f>
        <v>0</v>
      </c>
      <c r="K67" s="9"/>
      <c r="L67" s="9"/>
      <c r="M67" s="368" t="s">
        <v>1208</v>
      </c>
    </row>
    <row r="68" spans="1:13" x14ac:dyDescent="0.15">
      <c r="A68" s="51" t="s">
        <v>230</v>
      </c>
      <c r="B68" s="301" t="s">
        <v>66</v>
      </c>
      <c r="C68" s="401" t="s">
        <v>606</v>
      </c>
      <c r="D68" s="55"/>
      <c r="E68" s="55"/>
      <c r="F68" s="55"/>
      <c r="G68" s="55"/>
      <c r="H68" s="371" t="s">
        <v>807</v>
      </c>
      <c r="I68" s="55"/>
      <c r="J68" s="41">
        <f>Таблица1100!E68+Таблица1100!E142+Таблица1100!E177</f>
        <v>0</v>
      </c>
      <c r="K68" s="9"/>
      <c r="L68" s="9"/>
      <c r="M68" s="368" t="s">
        <v>1208</v>
      </c>
    </row>
    <row r="69" spans="1:13" x14ac:dyDescent="0.15">
      <c r="A69" s="51" t="s">
        <v>589</v>
      </c>
      <c r="B69" s="301" t="s">
        <v>67</v>
      </c>
      <c r="C69" s="401" t="s">
        <v>607</v>
      </c>
      <c r="D69" s="402">
        <f>IF(F69&gt;=1,1,0)</f>
        <v>0</v>
      </c>
      <c r="E69" s="402">
        <f>IF(G69&gt;=1,1,0)</f>
        <v>0</v>
      </c>
      <c r="F69" s="55"/>
      <c r="G69" s="55"/>
      <c r="H69" s="371" t="s">
        <v>807</v>
      </c>
      <c r="I69" s="55"/>
      <c r="J69" s="41"/>
      <c r="K69" s="9"/>
      <c r="L69" s="9"/>
      <c r="M69" s="368" t="s">
        <v>1208</v>
      </c>
    </row>
    <row r="70" spans="1:13" x14ac:dyDescent="0.15">
      <c r="A70" s="51" t="s">
        <v>407</v>
      </c>
      <c r="B70" s="301" t="s">
        <v>590</v>
      </c>
      <c r="C70" s="401" t="s">
        <v>1100</v>
      </c>
      <c r="D70" s="55" t="s">
        <v>807</v>
      </c>
      <c r="E70" s="55"/>
      <c r="F70" s="55"/>
      <c r="G70" s="55"/>
      <c r="H70" s="371" t="s">
        <v>807</v>
      </c>
      <c r="I70" s="55"/>
      <c r="J70" s="41">
        <f>Таблица1100!E178</f>
        <v>0</v>
      </c>
      <c r="K70" s="9"/>
      <c r="L70" s="9"/>
      <c r="M70" s="368" t="s">
        <v>1208</v>
      </c>
    </row>
    <row r="71" spans="1:13" x14ac:dyDescent="0.15">
      <c r="A71" s="51" t="s">
        <v>408</v>
      </c>
      <c r="B71" s="301" t="s">
        <v>591</v>
      </c>
      <c r="C71" s="401" t="s">
        <v>1101</v>
      </c>
      <c r="D71" s="55" t="s">
        <v>807</v>
      </c>
      <c r="E71" s="55"/>
      <c r="F71" s="55"/>
      <c r="G71" s="55"/>
      <c r="H71" s="371" t="s">
        <v>807</v>
      </c>
      <c r="I71" s="55"/>
      <c r="J71" s="41">
        <f>Таблица1100!E178</f>
        <v>0</v>
      </c>
      <c r="K71" s="9"/>
      <c r="L71" s="9"/>
      <c r="M71" s="368" t="s">
        <v>1208</v>
      </c>
    </row>
    <row r="72" spans="1:13" x14ac:dyDescent="0.15">
      <c r="A72" s="51" t="s">
        <v>409</v>
      </c>
      <c r="B72" s="301" t="s">
        <v>592</v>
      </c>
      <c r="C72" s="401" t="s">
        <v>1102</v>
      </c>
      <c r="D72" s="55" t="s">
        <v>807</v>
      </c>
      <c r="E72" s="55"/>
      <c r="F72" s="55"/>
      <c r="G72" s="55"/>
      <c r="H72" s="371" t="s">
        <v>807</v>
      </c>
      <c r="I72" s="55"/>
      <c r="J72" s="41">
        <f>Таблица1100!E178</f>
        <v>0</v>
      </c>
      <c r="K72" s="9"/>
      <c r="L72" s="9"/>
      <c r="M72" s="368" t="s">
        <v>1208</v>
      </c>
    </row>
    <row r="73" spans="1:13" x14ac:dyDescent="0.15">
      <c r="A73" s="51" t="s">
        <v>410</v>
      </c>
      <c r="B73" s="301" t="s">
        <v>89</v>
      </c>
      <c r="C73" s="401" t="s">
        <v>608</v>
      </c>
      <c r="D73" s="55"/>
      <c r="E73" s="55"/>
      <c r="F73" s="55"/>
      <c r="G73" s="55"/>
      <c r="H73" s="371"/>
      <c r="I73" s="55"/>
      <c r="J73" s="41">
        <f>Таблица1100!G143</f>
        <v>0</v>
      </c>
      <c r="K73" s="9"/>
      <c r="L73" s="9"/>
      <c r="M73" s="368" t="s">
        <v>1208</v>
      </c>
    </row>
    <row r="74" spans="1:13" x14ac:dyDescent="0.15">
      <c r="A74" s="51" t="s">
        <v>951</v>
      </c>
      <c r="B74" s="301" t="s">
        <v>939</v>
      </c>
      <c r="C74" s="401" t="s">
        <v>707</v>
      </c>
      <c r="D74" s="55"/>
      <c r="E74" s="55"/>
      <c r="F74" s="55"/>
      <c r="G74" s="55"/>
      <c r="H74" s="371"/>
      <c r="I74" s="55"/>
      <c r="J74" s="41">
        <f>Таблица1100!G143</f>
        <v>0</v>
      </c>
      <c r="K74" s="9"/>
      <c r="L74" s="9"/>
      <c r="M74" s="368" t="s">
        <v>1208</v>
      </c>
    </row>
    <row r="75" spans="1:13" x14ac:dyDescent="0.15">
      <c r="A75" s="51" t="s">
        <v>291</v>
      </c>
      <c r="B75" s="301" t="s">
        <v>90</v>
      </c>
      <c r="C75" s="401" t="s">
        <v>609</v>
      </c>
      <c r="D75" s="55"/>
      <c r="E75" s="55"/>
      <c r="F75" s="55"/>
      <c r="G75" s="55"/>
      <c r="H75" s="371" t="s">
        <v>807</v>
      </c>
      <c r="I75" s="55"/>
      <c r="J75" s="41"/>
      <c r="K75" s="9"/>
      <c r="L75" s="9"/>
      <c r="M75" s="368" t="s">
        <v>1208</v>
      </c>
    </row>
    <row r="76" spans="1:13" x14ac:dyDescent="0.15">
      <c r="A76" s="51" t="s">
        <v>411</v>
      </c>
      <c r="B76" s="301" t="s">
        <v>91</v>
      </c>
      <c r="C76" s="401" t="s">
        <v>610</v>
      </c>
      <c r="D76" s="55"/>
      <c r="E76" s="55"/>
      <c r="F76" s="55"/>
      <c r="G76" s="55"/>
      <c r="H76" s="371" t="s">
        <v>807</v>
      </c>
      <c r="I76" s="55"/>
      <c r="J76" s="41">
        <f>Таблица1100!E93</f>
        <v>0</v>
      </c>
      <c r="K76" s="9"/>
      <c r="L76" s="9"/>
      <c r="M76" s="368" t="s">
        <v>1208</v>
      </c>
    </row>
    <row r="77" spans="1:13" x14ac:dyDescent="0.15">
      <c r="A77" s="51" t="s">
        <v>412</v>
      </c>
      <c r="B77" s="301" t="s">
        <v>92</v>
      </c>
      <c r="C77" s="401" t="s">
        <v>611</v>
      </c>
      <c r="D77" s="55"/>
      <c r="E77" s="55"/>
      <c r="F77" s="55"/>
      <c r="G77" s="55"/>
      <c r="H77" s="371" t="s">
        <v>807</v>
      </c>
      <c r="I77" s="55"/>
      <c r="J77" s="41">
        <f>Таблица1100!G40</f>
        <v>0</v>
      </c>
      <c r="K77" s="9"/>
      <c r="L77" s="9"/>
      <c r="M77" s="368" t="s">
        <v>1208</v>
      </c>
    </row>
    <row r="78" spans="1:13" x14ac:dyDescent="0.15">
      <c r="A78" s="51" t="s">
        <v>58</v>
      </c>
      <c r="B78" s="301" t="s">
        <v>93</v>
      </c>
      <c r="C78" s="401" t="s">
        <v>612</v>
      </c>
      <c r="D78" s="55"/>
      <c r="E78" s="55"/>
      <c r="F78" s="55"/>
      <c r="G78" s="55"/>
      <c r="H78" s="371"/>
      <c r="I78" s="55"/>
      <c r="J78" s="41">
        <f>Таблица1101!E8+Таблица1101!E9</f>
        <v>0</v>
      </c>
      <c r="K78" s="9"/>
      <c r="L78" s="9"/>
      <c r="M78" s="368" t="s">
        <v>1208</v>
      </c>
    </row>
    <row r="79" spans="1:13" x14ac:dyDescent="0.15">
      <c r="A79" s="51" t="s">
        <v>940</v>
      </c>
      <c r="B79" s="301" t="s">
        <v>94</v>
      </c>
      <c r="C79" s="401" t="s">
        <v>613</v>
      </c>
      <c r="D79" s="55"/>
      <c r="E79" s="55"/>
      <c r="F79" s="55"/>
      <c r="G79" s="55"/>
      <c r="H79" s="371"/>
      <c r="I79" s="55"/>
      <c r="J79" s="41">
        <f>Таблица1100!E145</f>
        <v>0</v>
      </c>
      <c r="K79" s="9"/>
      <c r="L79" s="9"/>
      <c r="M79" s="368" t="s">
        <v>1208</v>
      </c>
    </row>
    <row r="80" spans="1:13" x14ac:dyDescent="0.15">
      <c r="A80" s="51" t="s">
        <v>941</v>
      </c>
      <c r="B80" s="301" t="s">
        <v>95</v>
      </c>
      <c r="C80" s="401" t="s">
        <v>614</v>
      </c>
      <c r="D80" s="55"/>
      <c r="E80" s="55"/>
      <c r="F80" s="55"/>
      <c r="G80" s="55"/>
      <c r="H80" s="371"/>
      <c r="I80" s="55"/>
      <c r="J80" s="41">
        <f>Таблица1100!E145</f>
        <v>0</v>
      </c>
      <c r="K80" s="9"/>
      <c r="L80" s="9"/>
      <c r="M80" s="368" t="s">
        <v>1208</v>
      </c>
    </row>
    <row r="81" spans="1:13" x14ac:dyDescent="0.15">
      <c r="A81" s="51" t="s">
        <v>413</v>
      </c>
      <c r="B81" s="301" t="s">
        <v>96</v>
      </c>
      <c r="C81" s="401" t="s">
        <v>615</v>
      </c>
      <c r="D81" s="55"/>
      <c r="E81" s="55"/>
      <c r="F81" s="55"/>
      <c r="G81" s="55"/>
      <c r="H81" s="371" t="s">
        <v>807</v>
      </c>
      <c r="I81" s="55"/>
      <c r="J81" s="41"/>
      <c r="K81" s="9"/>
      <c r="L81" s="9"/>
      <c r="M81" s="44" t="s">
        <v>1217</v>
      </c>
    </row>
    <row r="82" spans="1:13" ht="21" x14ac:dyDescent="0.15">
      <c r="A82" s="51" t="s">
        <v>414</v>
      </c>
      <c r="B82" s="301" t="s">
        <v>97</v>
      </c>
      <c r="C82" s="401" t="s">
        <v>616</v>
      </c>
      <c r="D82" s="55"/>
      <c r="E82" s="55"/>
      <c r="F82" s="55" t="s">
        <v>807</v>
      </c>
      <c r="G82" s="55"/>
      <c r="H82" s="371"/>
      <c r="I82" s="55"/>
      <c r="J82" s="41">
        <f>Таблица1100!E42</f>
        <v>0</v>
      </c>
      <c r="K82" s="9"/>
      <c r="L82" s="9"/>
      <c r="M82" s="44" t="s">
        <v>1218</v>
      </c>
    </row>
    <row r="83" spans="1:13" x14ac:dyDescent="0.15">
      <c r="A83" s="51" t="s">
        <v>415</v>
      </c>
      <c r="B83" s="301" t="s">
        <v>98</v>
      </c>
      <c r="C83" s="401" t="s">
        <v>617</v>
      </c>
      <c r="D83" s="55"/>
      <c r="E83" s="55"/>
      <c r="F83" s="55"/>
      <c r="G83" s="55"/>
      <c r="H83" s="371" t="s">
        <v>807</v>
      </c>
      <c r="I83" s="55"/>
      <c r="J83" s="41"/>
      <c r="K83" s="9"/>
      <c r="L83" s="9"/>
      <c r="M83" s="368" t="s">
        <v>1208</v>
      </c>
    </row>
    <row r="84" spans="1:13" ht="21" x14ac:dyDescent="0.15">
      <c r="A84" s="54" t="s">
        <v>997</v>
      </c>
      <c r="B84" s="301" t="s">
        <v>99</v>
      </c>
      <c r="C84" s="401" t="s">
        <v>618</v>
      </c>
      <c r="D84" s="55"/>
      <c r="E84" s="55"/>
      <c r="F84" s="55"/>
      <c r="G84" s="55"/>
      <c r="H84" s="371" t="s">
        <v>807</v>
      </c>
      <c r="I84" s="55"/>
      <c r="J84" s="41"/>
      <c r="K84" s="9"/>
      <c r="L84" s="9"/>
      <c r="M84" s="368" t="s">
        <v>1208</v>
      </c>
    </row>
    <row r="85" spans="1:13" ht="21" x14ac:dyDescent="0.15">
      <c r="A85" s="51" t="s">
        <v>416</v>
      </c>
      <c r="B85" s="301" t="s">
        <v>101</v>
      </c>
      <c r="C85" s="401" t="s">
        <v>619</v>
      </c>
      <c r="D85" s="55"/>
      <c r="E85" s="55"/>
      <c r="F85" s="55"/>
      <c r="G85" s="55"/>
      <c r="H85" s="371"/>
      <c r="I85" s="55"/>
      <c r="J85" s="41">
        <f>Таблица1100!G86</f>
        <v>0</v>
      </c>
      <c r="K85" s="9"/>
      <c r="L85" s="9"/>
      <c r="M85" s="44" t="s">
        <v>1209</v>
      </c>
    </row>
    <row r="86" spans="1:13" x14ac:dyDescent="0.15">
      <c r="A86" s="51" t="s">
        <v>417</v>
      </c>
      <c r="B86" s="301" t="s">
        <v>102</v>
      </c>
      <c r="C86" s="401" t="s">
        <v>620</v>
      </c>
      <c r="D86" s="55"/>
      <c r="E86" s="55"/>
      <c r="F86" s="55"/>
      <c r="G86" s="55"/>
      <c r="H86" s="371"/>
      <c r="I86" s="55"/>
      <c r="J86" s="41">
        <f>Таблица1100!G43</f>
        <v>0</v>
      </c>
      <c r="K86" s="9"/>
      <c r="L86" s="9"/>
      <c r="M86" s="368" t="s">
        <v>1208</v>
      </c>
    </row>
    <row r="87" spans="1:13" x14ac:dyDescent="0.15">
      <c r="A87" s="51" t="s">
        <v>418</v>
      </c>
      <c r="B87" s="301" t="s">
        <v>103</v>
      </c>
      <c r="C87" s="401" t="s">
        <v>621</v>
      </c>
      <c r="D87" s="55"/>
      <c r="E87" s="55"/>
      <c r="F87" s="55"/>
      <c r="G87" s="55"/>
      <c r="H87" s="371"/>
      <c r="I87" s="55"/>
      <c r="J87" s="41">
        <f>Таблица1100!G46</f>
        <v>0</v>
      </c>
      <c r="K87" s="9"/>
      <c r="L87" s="9"/>
      <c r="M87" s="368" t="s">
        <v>1208</v>
      </c>
    </row>
    <row r="88" spans="1:13" x14ac:dyDescent="0.15">
      <c r="A88" s="53" t="s">
        <v>1189</v>
      </c>
      <c r="B88" s="301" t="s">
        <v>1190</v>
      </c>
      <c r="C88" s="401" t="s">
        <v>622</v>
      </c>
      <c r="D88" s="55"/>
      <c r="E88" s="55"/>
      <c r="F88" s="55"/>
      <c r="G88" s="55"/>
      <c r="H88" s="371"/>
      <c r="I88" s="55"/>
      <c r="J88" s="41">
        <f>Таблица1106!D8</f>
        <v>0</v>
      </c>
      <c r="K88" s="9"/>
      <c r="L88" s="9"/>
      <c r="M88" s="368" t="s">
        <v>1208</v>
      </c>
    </row>
    <row r="89" spans="1:13" ht="21" x14ac:dyDescent="0.15">
      <c r="A89" s="52" t="s">
        <v>1615</v>
      </c>
      <c r="B89" s="559" t="s">
        <v>1616</v>
      </c>
      <c r="C89" s="555" t="s">
        <v>1617</v>
      </c>
      <c r="D89" s="556"/>
      <c r="E89" s="556"/>
      <c r="F89" s="556"/>
      <c r="G89" s="556"/>
      <c r="H89" s="371"/>
      <c r="I89" s="556"/>
      <c r="J89" s="41"/>
      <c r="K89" s="9"/>
      <c r="L89" s="9"/>
      <c r="M89" s="458" t="s">
        <v>1208</v>
      </c>
    </row>
    <row r="90" spans="1:13" ht="21" x14ac:dyDescent="0.15">
      <c r="A90" s="53" t="s">
        <v>419</v>
      </c>
      <c r="B90" s="301" t="s">
        <v>105</v>
      </c>
      <c r="C90" s="401" t="s">
        <v>623</v>
      </c>
      <c r="D90" s="55"/>
      <c r="E90" s="55"/>
      <c r="F90" s="55"/>
      <c r="G90" s="55"/>
      <c r="H90" s="371" t="s">
        <v>807</v>
      </c>
      <c r="I90" s="55"/>
      <c r="J90" s="41">
        <f>Таблица1100!E42+Таблица1100!E228+Таблица1100!E99</f>
        <v>0</v>
      </c>
      <c r="K90" s="9"/>
      <c r="L90" s="9"/>
      <c r="M90" s="44" t="s">
        <v>1219</v>
      </c>
    </row>
    <row r="91" spans="1:13" x14ac:dyDescent="0.15">
      <c r="A91" s="53" t="s">
        <v>420</v>
      </c>
      <c r="B91" s="301" t="s">
        <v>106</v>
      </c>
      <c r="C91" s="401" t="s">
        <v>1103</v>
      </c>
      <c r="D91" s="55"/>
      <c r="E91" s="55"/>
      <c r="F91" s="55"/>
      <c r="G91" s="55"/>
      <c r="H91" s="371"/>
      <c r="I91" s="55"/>
      <c r="J91" s="41">
        <f>Таблица1100!G51</f>
        <v>0</v>
      </c>
      <c r="K91" s="9"/>
      <c r="L91" s="9"/>
      <c r="M91" s="368" t="s">
        <v>1208</v>
      </c>
    </row>
    <row r="92" spans="1:13" x14ac:dyDescent="0.15">
      <c r="A92" s="369" t="s">
        <v>1008</v>
      </c>
      <c r="B92" s="7" t="s">
        <v>1009</v>
      </c>
      <c r="C92" s="401" t="s">
        <v>624</v>
      </c>
      <c r="D92" s="55"/>
      <c r="E92" s="55"/>
      <c r="F92" s="55"/>
      <c r="G92" s="55"/>
      <c r="H92" s="371"/>
      <c r="I92" s="55"/>
      <c r="J92" s="41">
        <f>Таблица1100!G102+Таблица1100!G174</f>
        <v>0</v>
      </c>
      <c r="K92" s="9"/>
      <c r="L92" s="9"/>
      <c r="M92" s="368" t="s">
        <v>1208</v>
      </c>
    </row>
    <row r="93" spans="1:13" x14ac:dyDescent="0.15">
      <c r="A93" s="53" t="s">
        <v>421</v>
      </c>
      <c r="B93" s="301" t="s">
        <v>107</v>
      </c>
      <c r="C93" s="401" t="s">
        <v>625</v>
      </c>
      <c r="D93" s="55"/>
      <c r="E93" s="55"/>
      <c r="F93" s="55"/>
      <c r="G93" s="55"/>
      <c r="H93" s="371" t="s">
        <v>807</v>
      </c>
      <c r="I93" s="55"/>
      <c r="J93" s="41">
        <f>Таблица1100!E311</f>
        <v>0</v>
      </c>
      <c r="K93" s="9"/>
      <c r="L93" s="9"/>
      <c r="M93" s="368" t="s">
        <v>1208</v>
      </c>
    </row>
    <row r="94" spans="1:13" x14ac:dyDescent="0.15">
      <c r="A94" s="53" t="s">
        <v>422</v>
      </c>
      <c r="B94" s="301" t="s">
        <v>108</v>
      </c>
      <c r="C94" s="401" t="s">
        <v>626</v>
      </c>
      <c r="D94" s="55"/>
      <c r="E94" s="55"/>
      <c r="F94" s="55"/>
      <c r="G94" s="55"/>
      <c r="H94" s="371" t="s">
        <v>807</v>
      </c>
      <c r="I94" s="55"/>
      <c r="J94" s="41">
        <f>Таблица1100!E42+Таблица1100!E228+Таблица1100!E99</f>
        <v>0</v>
      </c>
      <c r="K94" s="9"/>
      <c r="L94" s="9"/>
      <c r="M94" s="368" t="s">
        <v>1208</v>
      </c>
    </row>
    <row r="95" spans="1:13" x14ac:dyDescent="0.15">
      <c r="A95" s="53" t="s">
        <v>423</v>
      </c>
      <c r="B95" s="301" t="s">
        <v>111</v>
      </c>
      <c r="C95" s="401" t="s">
        <v>627</v>
      </c>
      <c r="D95" s="55"/>
      <c r="E95" s="55"/>
      <c r="F95" s="55"/>
      <c r="G95" s="55"/>
      <c r="H95" s="371" t="s">
        <v>807</v>
      </c>
      <c r="I95" s="55"/>
      <c r="J95" s="41">
        <f>Таблица1100!E42+Таблица1100!E228+Таблица1100!E99</f>
        <v>0</v>
      </c>
      <c r="K95" s="9"/>
      <c r="L95" s="9"/>
      <c r="M95" s="368" t="s">
        <v>1208</v>
      </c>
    </row>
    <row r="96" spans="1:13" x14ac:dyDescent="0.15">
      <c r="A96" s="53" t="s">
        <v>424</v>
      </c>
      <c r="B96" s="301" t="s">
        <v>112</v>
      </c>
      <c r="C96" s="401" t="s">
        <v>628</v>
      </c>
      <c r="D96" s="55"/>
      <c r="E96" s="55"/>
      <c r="F96" s="55"/>
      <c r="G96" s="55"/>
      <c r="H96" s="371" t="s">
        <v>807</v>
      </c>
      <c r="I96" s="55"/>
      <c r="J96" s="41">
        <f>Таблица1100!E311</f>
        <v>0</v>
      </c>
      <c r="K96" s="9"/>
      <c r="L96" s="9"/>
      <c r="M96" s="368" t="s">
        <v>1208</v>
      </c>
    </row>
    <row r="97" spans="1:13" x14ac:dyDescent="0.15">
      <c r="A97" s="53" t="s">
        <v>425</v>
      </c>
      <c r="B97" s="301" t="s">
        <v>113</v>
      </c>
      <c r="C97" s="401" t="s">
        <v>629</v>
      </c>
      <c r="D97" s="55"/>
      <c r="E97" s="55"/>
      <c r="F97" s="55"/>
      <c r="G97" s="55"/>
      <c r="H97" s="371" t="s">
        <v>807</v>
      </c>
      <c r="I97" s="55"/>
      <c r="J97" s="41">
        <f>Таблица1100!E311+Таблица1100!E303</f>
        <v>0</v>
      </c>
      <c r="K97" s="9"/>
      <c r="L97" s="9"/>
      <c r="M97" s="368" t="s">
        <v>1208</v>
      </c>
    </row>
    <row r="98" spans="1:13" x14ac:dyDescent="0.15">
      <c r="A98" s="53" t="s">
        <v>942</v>
      </c>
      <c r="B98" s="301" t="s">
        <v>117</v>
      </c>
      <c r="C98" s="401" t="s">
        <v>630</v>
      </c>
      <c r="D98" s="55"/>
      <c r="E98" s="55"/>
      <c r="F98" s="55"/>
      <c r="G98" s="55"/>
      <c r="H98" s="371"/>
      <c r="I98" s="55"/>
      <c r="J98" s="41">
        <f>Таблица1100!G48</f>
        <v>0</v>
      </c>
      <c r="K98" s="9">
        <f>Таблица1002!E8</f>
        <v>0</v>
      </c>
      <c r="L98" s="9"/>
      <c r="M98" s="368" t="s">
        <v>1208</v>
      </c>
    </row>
    <row r="99" spans="1:13" x14ac:dyDescent="0.15">
      <c r="A99" s="53" t="s">
        <v>426</v>
      </c>
      <c r="B99" s="301" t="s">
        <v>115</v>
      </c>
      <c r="C99" s="401" t="s">
        <v>631</v>
      </c>
      <c r="D99" s="55"/>
      <c r="E99" s="55"/>
      <c r="F99" s="55"/>
      <c r="G99" s="55"/>
      <c r="H99" s="371"/>
      <c r="I99" s="55"/>
      <c r="J99" s="41"/>
      <c r="K99" s="9"/>
      <c r="L99" s="9"/>
      <c r="M99" s="368" t="s">
        <v>1208</v>
      </c>
    </row>
    <row r="100" spans="1:13" x14ac:dyDescent="0.15">
      <c r="A100" s="53" t="s">
        <v>427</v>
      </c>
      <c r="B100" s="301" t="s">
        <v>116</v>
      </c>
      <c r="C100" s="401" t="s">
        <v>632</v>
      </c>
      <c r="D100" s="55"/>
      <c r="E100" s="55"/>
      <c r="F100" s="55"/>
      <c r="G100" s="55"/>
      <c r="H100" s="371" t="s">
        <v>807</v>
      </c>
      <c r="I100" s="55"/>
      <c r="J100" s="41">
        <f>Таблица1100!E75</f>
        <v>0</v>
      </c>
      <c r="K100" s="9"/>
      <c r="L100" s="9"/>
      <c r="M100" s="368" t="s">
        <v>1208</v>
      </c>
    </row>
    <row r="101" spans="1:13" x14ac:dyDescent="0.15">
      <c r="A101" s="53" t="s">
        <v>428</v>
      </c>
      <c r="B101" s="301" t="s">
        <v>118</v>
      </c>
      <c r="C101" s="401" t="s">
        <v>633</v>
      </c>
      <c r="D101" s="55"/>
      <c r="E101" s="55"/>
      <c r="F101" s="55"/>
      <c r="G101" s="55"/>
      <c r="H101" s="371"/>
      <c r="I101" s="55"/>
      <c r="J101" s="41">
        <f>Таблица1100!E145</f>
        <v>0</v>
      </c>
      <c r="K101" s="9"/>
      <c r="L101" s="9"/>
      <c r="M101" s="368" t="s">
        <v>1208</v>
      </c>
    </row>
    <row r="102" spans="1:13" x14ac:dyDescent="0.15">
      <c r="A102" s="53" t="s">
        <v>943</v>
      </c>
      <c r="B102" s="301" t="s">
        <v>962</v>
      </c>
      <c r="C102" s="401" t="s">
        <v>1104</v>
      </c>
      <c r="D102" s="55"/>
      <c r="E102" s="55"/>
      <c r="F102" s="55"/>
      <c r="G102" s="55"/>
      <c r="H102" s="371"/>
      <c r="I102" s="55"/>
      <c r="J102" s="41">
        <f>Таблица1100!E145</f>
        <v>0</v>
      </c>
      <c r="K102" s="9"/>
      <c r="L102" s="9"/>
      <c r="M102" s="368" t="s">
        <v>1208</v>
      </c>
    </row>
    <row r="103" spans="1:13" x14ac:dyDescent="0.15">
      <c r="A103" s="53" t="s">
        <v>1618</v>
      </c>
      <c r="B103" s="559" t="s">
        <v>1620</v>
      </c>
      <c r="C103" s="555">
        <v>64</v>
      </c>
      <c r="D103" s="556"/>
      <c r="E103" s="556"/>
      <c r="F103" s="556"/>
      <c r="G103" s="556"/>
      <c r="H103" s="371"/>
      <c r="I103" s="556"/>
      <c r="J103" s="41"/>
      <c r="K103" s="9"/>
      <c r="L103" s="9"/>
      <c r="M103" s="557"/>
    </row>
    <row r="104" spans="1:13" x14ac:dyDescent="0.15">
      <c r="A104" s="53" t="s">
        <v>1619</v>
      </c>
      <c r="B104" s="559" t="s">
        <v>1621</v>
      </c>
      <c r="C104" s="555" t="s">
        <v>1622</v>
      </c>
      <c r="D104" s="556"/>
      <c r="E104" s="556"/>
      <c r="F104" s="556"/>
      <c r="G104" s="556"/>
      <c r="H104" s="371"/>
      <c r="I104" s="556"/>
      <c r="J104" s="41"/>
      <c r="K104" s="9"/>
      <c r="L104" s="9"/>
      <c r="M104" s="557"/>
    </row>
    <row r="105" spans="1:13" x14ac:dyDescent="0.15">
      <c r="A105" s="53" t="s">
        <v>429</v>
      </c>
      <c r="B105" s="301" t="s">
        <v>119</v>
      </c>
      <c r="C105" s="555">
        <v>65</v>
      </c>
      <c r="D105" s="55"/>
      <c r="E105" s="55"/>
      <c r="F105" s="55"/>
      <c r="G105" s="55"/>
      <c r="H105" s="371"/>
      <c r="I105" s="55"/>
      <c r="J105" s="41">
        <f>Таблица1100!E42+Таблица1100!E228+Таблица1100!E99</f>
        <v>0</v>
      </c>
      <c r="K105" s="9"/>
      <c r="L105" s="9"/>
      <c r="M105" s="368" t="s">
        <v>1208</v>
      </c>
    </row>
    <row r="106" spans="1:13" x14ac:dyDescent="0.15">
      <c r="A106" s="53" t="s">
        <v>944</v>
      </c>
      <c r="B106" s="301" t="s">
        <v>120</v>
      </c>
      <c r="C106" s="555">
        <v>66</v>
      </c>
      <c r="D106" s="55"/>
      <c r="E106" s="55"/>
      <c r="F106" s="55"/>
      <c r="G106" s="55"/>
      <c r="H106" s="371"/>
      <c r="I106" s="55"/>
      <c r="J106" s="41">
        <f>Таблица1100!E71</f>
        <v>0</v>
      </c>
      <c r="K106" s="9"/>
      <c r="L106" s="9"/>
      <c r="M106" s="368" t="s">
        <v>1208</v>
      </c>
    </row>
    <row r="107" spans="1:13" x14ac:dyDescent="0.15">
      <c r="A107" s="53" t="s">
        <v>945</v>
      </c>
      <c r="B107" s="301" t="s">
        <v>121</v>
      </c>
      <c r="C107" s="555">
        <v>67</v>
      </c>
      <c r="D107" s="55"/>
      <c r="E107" s="55"/>
      <c r="F107" s="55"/>
      <c r="G107" s="55"/>
      <c r="H107" s="371"/>
      <c r="I107" s="55"/>
      <c r="J107" s="41">
        <f>Таблица1100!E71</f>
        <v>0</v>
      </c>
      <c r="K107" s="9"/>
      <c r="L107" s="9"/>
      <c r="M107" s="368" t="s">
        <v>1208</v>
      </c>
    </row>
    <row r="108" spans="1:13" x14ac:dyDescent="0.15">
      <c r="A108" s="53" t="s">
        <v>946</v>
      </c>
      <c r="B108" s="301" t="s">
        <v>963</v>
      </c>
      <c r="C108" s="555" t="s">
        <v>1623</v>
      </c>
      <c r="D108" s="55"/>
      <c r="E108" s="55"/>
      <c r="F108" s="55"/>
      <c r="G108" s="55"/>
      <c r="H108" s="371"/>
      <c r="I108" s="55"/>
      <c r="J108" s="41"/>
      <c r="K108" s="9"/>
      <c r="L108" s="9"/>
      <c r="M108" s="368" t="s">
        <v>1208</v>
      </c>
    </row>
    <row r="109" spans="1:13" ht="21" x14ac:dyDescent="0.15">
      <c r="A109" s="53" t="s">
        <v>430</v>
      </c>
      <c r="B109" s="301" t="s">
        <v>124</v>
      </c>
      <c r="C109" s="555">
        <v>68</v>
      </c>
      <c r="D109" s="55"/>
      <c r="E109" s="55"/>
      <c r="F109" s="55"/>
      <c r="G109" s="55"/>
      <c r="H109" s="371"/>
      <c r="I109" s="55"/>
      <c r="J109" s="41">
        <f>Таблица1100!G47</f>
        <v>0</v>
      </c>
      <c r="K109" s="9"/>
      <c r="L109" s="9"/>
      <c r="M109" s="44" t="s">
        <v>1220</v>
      </c>
    </row>
    <row r="110" spans="1:13" x14ac:dyDescent="0.15">
      <c r="A110" s="53" t="s">
        <v>431</v>
      </c>
      <c r="B110" s="301" t="s">
        <v>125</v>
      </c>
      <c r="C110" s="555">
        <v>69</v>
      </c>
      <c r="D110" s="55"/>
      <c r="E110" s="55"/>
      <c r="F110" s="55"/>
      <c r="G110" s="55"/>
      <c r="H110" s="371" t="s">
        <v>807</v>
      </c>
      <c r="I110" s="55"/>
      <c r="J110" s="41">
        <f>Таблица1100!E148</f>
        <v>0</v>
      </c>
      <c r="K110" s="9"/>
      <c r="L110" s="9"/>
      <c r="M110" s="368" t="s">
        <v>1208</v>
      </c>
    </row>
    <row r="111" spans="1:13" x14ac:dyDescent="0.15">
      <c r="A111" s="53" t="s">
        <v>432</v>
      </c>
      <c r="B111" s="301" t="s">
        <v>126</v>
      </c>
      <c r="C111" s="555">
        <v>70</v>
      </c>
      <c r="D111" s="55"/>
      <c r="E111" s="55"/>
      <c r="F111" s="55"/>
      <c r="G111" s="55"/>
      <c r="H111" s="371">
        <v>0</v>
      </c>
      <c r="I111" s="55"/>
      <c r="J111" s="41">
        <f>Таблица1100!E42+Таблица1100!E228+Таблица1100!E99</f>
        <v>0</v>
      </c>
      <c r="K111" s="9"/>
      <c r="L111" s="9"/>
      <c r="M111" s="368" t="s">
        <v>1208</v>
      </c>
    </row>
    <row r="112" spans="1:13" ht="21" x14ac:dyDescent="0.15">
      <c r="A112" s="52" t="s">
        <v>998</v>
      </c>
      <c r="B112" s="301" t="s">
        <v>127</v>
      </c>
      <c r="C112" s="555">
        <v>71</v>
      </c>
      <c r="D112" s="55">
        <f>D113+D114</f>
        <v>0</v>
      </c>
      <c r="E112" s="55">
        <f t="shared" ref="E112:I112" si="0">E113+E114</f>
        <v>0</v>
      </c>
      <c r="F112" s="55">
        <f t="shared" si="0"/>
        <v>0</v>
      </c>
      <c r="G112" s="55">
        <f t="shared" si="0"/>
        <v>0</v>
      </c>
      <c r="H112" s="371">
        <f t="shared" si="0"/>
        <v>0</v>
      </c>
      <c r="I112" s="55">
        <f t="shared" si="0"/>
        <v>0</v>
      </c>
      <c r="J112" s="41">
        <f>Таблица1103_1!D10+Таблица1103_1!D13</f>
        <v>0</v>
      </c>
      <c r="K112" s="9"/>
      <c r="L112" s="9"/>
      <c r="M112" s="368" t="s">
        <v>1208</v>
      </c>
    </row>
    <row r="113" spans="1:13" x14ac:dyDescent="0.15">
      <c r="A113" s="53" t="s">
        <v>999</v>
      </c>
      <c r="B113" s="301" t="s">
        <v>1000</v>
      </c>
      <c r="C113" s="555" t="s">
        <v>1624</v>
      </c>
      <c r="D113" s="368"/>
      <c r="E113" s="55"/>
      <c r="F113" s="55"/>
      <c r="G113" s="55"/>
      <c r="H113" s="371"/>
      <c r="I113" s="55"/>
      <c r="J113" s="41"/>
      <c r="K113" s="9"/>
      <c r="L113" s="9"/>
      <c r="M113" s="368" t="s">
        <v>1208</v>
      </c>
    </row>
    <row r="114" spans="1:13" x14ac:dyDescent="0.15">
      <c r="A114" s="53" t="s">
        <v>1001</v>
      </c>
      <c r="B114" s="301" t="s">
        <v>1002</v>
      </c>
      <c r="C114" s="555" t="s">
        <v>1625</v>
      </c>
      <c r="D114" s="368"/>
      <c r="E114" s="55"/>
      <c r="F114" s="55"/>
      <c r="G114" s="55"/>
      <c r="H114" s="371"/>
      <c r="I114" s="55"/>
      <c r="J114" s="41"/>
      <c r="K114" s="9"/>
      <c r="L114" s="9"/>
      <c r="M114" s="368" t="s">
        <v>1208</v>
      </c>
    </row>
    <row r="115" spans="1:13" x14ac:dyDescent="0.15">
      <c r="A115" s="53" t="s">
        <v>433</v>
      </c>
      <c r="B115" s="301" t="s">
        <v>128</v>
      </c>
      <c r="C115" s="555">
        <v>72</v>
      </c>
      <c r="D115" s="55"/>
      <c r="E115" s="55"/>
      <c r="F115" s="55"/>
      <c r="G115" s="55"/>
      <c r="H115" s="371" t="s">
        <v>357</v>
      </c>
      <c r="I115" s="55"/>
      <c r="J115" s="41">
        <f>Таблица1105!D11</f>
        <v>0</v>
      </c>
      <c r="K115" s="9"/>
      <c r="L115" s="9"/>
      <c r="M115" s="368" t="s">
        <v>1208</v>
      </c>
    </row>
    <row r="116" spans="1:13" x14ac:dyDescent="0.15">
      <c r="A116" s="53" t="s">
        <v>909</v>
      </c>
      <c r="B116" s="301" t="s">
        <v>129</v>
      </c>
      <c r="C116" s="555">
        <v>73</v>
      </c>
      <c r="D116" s="55"/>
      <c r="E116" s="55"/>
      <c r="F116" s="55"/>
      <c r="G116" s="55"/>
      <c r="H116" s="371" t="s">
        <v>807</v>
      </c>
      <c r="I116" s="55"/>
      <c r="J116" s="41"/>
      <c r="K116" s="9"/>
      <c r="L116" s="9"/>
      <c r="M116" s="368" t="s">
        <v>1208</v>
      </c>
    </row>
    <row r="117" spans="1:13" x14ac:dyDescent="0.15">
      <c r="A117" s="53" t="s">
        <v>1106</v>
      </c>
      <c r="B117" s="301" t="s">
        <v>1105</v>
      </c>
      <c r="C117" s="555">
        <v>74</v>
      </c>
      <c r="D117" s="55"/>
      <c r="E117" s="55"/>
      <c r="F117" s="55"/>
      <c r="G117" s="55"/>
      <c r="H117" s="371"/>
      <c r="I117" s="55"/>
      <c r="J117" s="53">
        <f>Таблица1100!E148</f>
        <v>0</v>
      </c>
      <c r="K117" s="9"/>
      <c r="L117" s="9"/>
      <c r="M117" s="368" t="s">
        <v>1208</v>
      </c>
    </row>
    <row r="118" spans="1:13" x14ac:dyDescent="0.15">
      <c r="A118" s="51" t="s">
        <v>634</v>
      </c>
      <c r="B118" s="301" t="s">
        <v>80</v>
      </c>
      <c r="C118" s="555">
        <v>75</v>
      </c>
      <c r="D118" s="55"/>
      <c r="E118" s="55"/>
      <c r="F118" s="55"/>
      <c r="G118" s="55"/>
      <c r="H118" s="371" t="s">
        <v>807</v>
      </c>
      <c r="I118" s="55"/>
      <c r="J118" s="53"/>
      <c r="K118" s="9"/>
      <c r="L118" s="9"/>
      <c r="M118" s="44" t="s">
        <v>1221</v>
      </c>
    </row>
    <row r="119" spans="1:13" x14ac:dyDescent="0.15">
      <c r="A119" s="51" t="s">
        <v>434</v>
      </c>
      <c r="B119" s="301" t="s">
        <v>79</v>
      </c>
      <c r="C119" s="555">
        <v>76</v>
      </c>
      <c r="D119" s="55"/>
      <c r="E119" s="55"/>
      <c r="F119" s="55"/>
      <c r="G119" s="55"/>
      <c r="H119" s="371" t="s">
        <v>807</v>
      </c>
      <c r="I119" s="55"/>
      <c r="J119" s="53"/>
      <c r="K119" s="9"/>
      <c r="L119" s="9"/>
      <c r="M119" s="368" t="s">
        <v>1208</v>
      </c>
    </row>
    <row r="120" spans="1:13" x14ac:dyDescent="0.15">
      <c r="A120" s="51" t="s">
        <v>435</v>
      </c>
      <c r="B120" s="301" t="s">
        <v>78</v>
      </c>
      <c r="C120" s="555">
        <v>77</v>
      </c>
      <c r="D120" s="55"/>
      <c r="E120" s="55"/>
      <c r="F120" s="55"/>
      <c r="G120" s="55"/>
      <c r="H120" s="371"/>
      <c r="I120" s="55"/>
      <c r="J120" s="53">
        <f>Таблица1100!G53</f>
        <v>0</v>
      </c>
      <c r="K120" s="9"/>
      <c r="L120" s="9"/>
      <c r="M120" s="368" t="s">
        <v>1208</v>
      </c>
    </row>
    <row r="121" spans="1:13" x14ac:dyDescent="0.15">
      <c r="A121" s="51" t="s">
        <v>436</v>
      </c>
      <c r="B121" s="301" t="s">
        <v>77</v>
      </c>
      <c r="C121" s="555">
        <v>78</v>
      </c>
      <c r="D121" s="55"/>
      <c r="E121" s="55"/>
      <c r="F121" s="55"/>
      <c r="G121" s="55"/>
      <c r="H121" s="371"/>
      <c r="I121" s="55"/>
      <c r="J121" s="53">
        <f>Таблица1100!G54</f>
        <v>0</v>
      </c>
      <c r="K121" s="9"/>
      <c r="L121" s="9"/>
      <c r="M121" s="368" t="s">
        <v>1208</v>
      </c>
    </row>
    <row r="122" spans="1:13" x14ac:dyDescent="0.15">
      <c r="A122" s="51" t="s">
        <v>437</v>
      </c>
      <c r="B122" s="301" t="s">
        <v>76</v>
      </c>
      <c r="C122" s="555">
        <v>79</v>
      </c>
      <c r="D122" s="55"/>
      <c r="E122" s="55"/>
      <c r="F122" s="55"/>
      <c r="G122" s="55"/>
      <c r="H122" s="371"/>
      <c r="I122" s="55"/>
      <c r="J122" s="53">
        <f>Таблица1100!G15</f>
        <v>0</v>
      </c>
      <c r="K122" s="9"/>
      <c r="L122" s="9"/>
      <c r="M122" s="368" t="s">
        <v>1208</v>
      </c>
    </row>
    <row r="123" spans="1:13" ht="21" x14ac:dyDescent="0.15">
      <c r="A123" s="52" t="s">
        <v>1003</v>
      </c>
      <c r="B123" s="301" t="s">
        <v>1004</v>
      </c>
      <c r="C123" s="555" t="s">
        <v>1191</v>
      </c>
      <c r="D123" s="55"/>
      <c r="E123" s="55"/>
      <c r="F123" s="55"/>
      <c r="G123" s="55"/>
      <c r="H123" s="371"/>
      <c r="I123" s="55"/>
      <c r="J123" s="53"/>
      <c r="K123" s="9"/>
      <c r="L123" s="9"/>
      <c r="M123" s="368" t="s">
        <v>1208</v>
      </c>
    </row>
    <row r="124" spans="1:13" x14ac:dyDescent="0.15">
      <c r="A124" s="52" t="s">
        <v>1640</v>
      </c>
      <c r="B124" s="301" t="s">
        <v>75</v>
      </c>
      <c r="C124" s="555">
        <v>80</v>
      </c>
      <c r="D124" s="55"/>
      <c r="E124" s="55"/>
      <c r="F124" s="55"/>
      <c r="G124" s="55"/>
      <c r="H124" s="371"/>
      <c r="I124" s="55"/>
      <c r="J124" s="53">
        <f>Таблица1100!E73</f>
        <v>0</v>
      </c>
      <c r="K124" s="9"/>
      <c r="L124" s="9"/>
      <c r="M124" s="368" t="s">
        <v>1208</v>
      </c>
    </row>
    <row r="125" spans="1:13" x14ac:dyDescent="0.15">
      <c r="A125" s="52" t="s">
        <v>943</v>
      </c>
      <c r="B125" s="301" t="s">
        <v>1005</v>
      </c>
      <c r="C125" s="555" t="s">
        <v>1107</v>
      </c>
      <c r="D125" s="55"/>
      <c r="E125" s="55"/>
      <c r="F125" s="55"/>
      <c r="G125" s="55"/>
      <c r="H125" s="371"/>
      <c r="I125" s="55"/>
      <c r="J125" s="53">
        <f>Таблица1100!E73</f>
        <v>0</v>
      </c>
      <c r="K125" s="9"/>
      <c r="L125" s="9"/>
      <c r="M125" s="368" t="s">
        <v>1208</v>
      </c>
    </row>
    <row r="126" spans="1:13" x14ac:dyDescent="0.15">
      <c r="A126" s="53" t="s">
        <v>438</v>
      </c>
      <c r="B126" s="301" t="s">
        <v>74</v>
      </c>
      <c r="C126" s="555">
        <v>81</v>
      </c>
      <c r="D126" s="55"/>
      <c r="E126" s="55"/>
      <c r="F126" s="55"/>
      <c r="G126" s="55"/>
      <c r="H126" s="371"/>
      <c r="I126" s="55"/>
      <c r="J126" s="53">
        <f>Таблица1100!E57</f>
        <v>0</v>
      </c>
      <c r="K126" s="9"/>
      <c r="L126" s="9"/>
      <c r="M126" s="368" t="s">
        <v>1208</v>
      </c>
    </row>
    <row r="127" spans="1:13" x14ac:dyDescent="0.15">
      <c r="A127" s="53" t="s">
        <v>842</v>
      </c>
      <c r="B127" s="301" t="s">
        <v>964</v>
      </c>
      <c r="C127" s="555" t="s">
        <v>1626</v>
      </c>
      <c r="D127" s="55"/>
      <c r="E127" s="55"/>
      <c r="F127" s="55"/>
      <c r="G127" s="55"/>
      <c r="H127" s="371"/>
      <c r="I127" s="55"/>
      <c r="J127" s="53"/>
      <c r="K127" s="9"/>
      <c r="L127" s="9"/>
      <c r="M127" s="368" t="s">
        <v>1208</v>
      </c>
    </row>
    <row r="128" spans="1:13" x14ac:dyDescent="0.15">
      <c r="A128" s="53" t="s">
        <v>843</v>
      </c>
      <c r="B128" s="301" t="s">
        <v>965</v>
      </c>
      <c r="C128" s="555" t="s">
        <v>1627</v>
      </c>
      <c r="D128" s="55"/>
      <c r="E128" s="55"/>
      <c r="F128" s="55"/>
      <c r="G128" s="55"/>
      <c r="H128" s="371"/>
      <c r="I128" s="55"/>
      <c r="J128" s="53"/>
      <c r="K128" s="9"/>
      <c r="L128" s="9"/>
      <c r="M128" s="368" t="s">
        <v>1208</v>
      </c>
    </row>
    <row r="129" spans="1:13" x14ac:dyDescent="0.15">
      <c r="A129" s="53" t="s">
        <v>844</v>
      </c>
      <c r="B129" s="301" t="s">
        <v>966</v>
      </c>
      <c r="C129" s="555" t="s">
        <v>1628</v>
      </c>
      <c r="D129" s="55"/>
      <c r="E129" s="55"/>
      <c r="F129" s="55"/>
      <c r="G129" s="55"/>
      <c r="H129" s="371"/>
      <c r="I129" s="55"/>
      <c r="J129" s="53"/>
      <c r="K129" s="9"/>
      <c r="L129" s="9"/>
      <c r="M129" s="368" t="s">
        <v>1208</v>
      </c>
    </row>
    <row r="130" spans="1:13" x14ac:dyDescent="0.15">
      <c r="A130" s="53" t="s">
        <v>61</v>
      </c>
      <c r="B130" s="301" t="s">
        <v>73</v>
      </c>
      <c r="C130" s="555">
        <v>82</v>
      </c>
      <c r="D130" s="55"/>
      <c r="E130" s="55"/>
      <c r="F130" s="55"/>
      <c r="G130" s="55"/>
      <c r="H130" s="371" t="s">
        <v>807</v>
      </c>
      <c r="I130" s="55"/>
      <c r="J130" s="41">
        <f>Таблица1100!E116</f>
        <v>0</v>
      </c>
      <c r="K130" s="9"/>
      <c r="L130" s="9"/>
      <c r="M130" s="368" t="s">
        <v>1208</v>
      </c>
    </row>
    <row r="131" spans="1:13" ht="21" x14ac:dyDescent="0.15">
      <c r="A131" s="53" t="s">
        <v>439</v>
      </c>
      <c r="B131" s="301" t="s">
        <v>72</v>
      </c>
      <c r="C131" s="555">
        <v>83</v>
      </c>
      <c r="D131" s="55"/>
      <c r="E131" s="55"/>
      <c r="F131" s="55"/>
      <c r="G131" s="55"/>
      <c r="H131" s="371" t="s">
        <v>807</v>
      </c>
      <c r="I131" s="55"/>
      <c r="J131" s="41"/>
      <c r="K131" s="9"/>
      <c r="L131" s="9"/>
      <c r="M131" s="44" t="s">
        <v>1222</v>
      </c>
    </row>
    <row r="132" spans="1:13" x14ac:dyDescent="0.15">
      <c r="A132" s="53" t="s">
        <v>440</v>
      </c>
      <c r="B132" s="301" t="s">
        <v>71</v>
      </c>
      <c r="C132" s="555">
        <v>84</v>
      </c>
      <c r="D132" s="55"/>
      <c r="E132" s="55"/>
      <c r="F132" s="23"/>
      <c r="G132" s="23"/>
      <c r="H132" s="43"/>
      <c r="I132" s="368"/>
      <c r="J132" s="394">
        <f>Таблица1200!G17</f>
        <v>0</v>
      </c>
      <c r="K132" s="9"/>
      <c r="L132" s="9"/>
      <c r="M132" s="368" t="s">
        <v>1208</v>
      </c>
    </row>
    <row r="133" spans="1:13" x14ac:dyDescent="0.15">
      <c r="A133" s="4" t="s">
        <v>943</v>
      </c>
      <c r="B133" s="5" t="s">
        <v>1006</v>
      </c>
      <c r="C133" s="406" t="s">
        <v>1192</v>
      </c>
      <c r="D133" s="23"/>
      <c r="E133" s="23"/>
      <c r="F133" s="23"/>
      <c r="G133" s="23"/>
      <c r="H133" s="43"/>
      <c r="I133" s="368"/>
      <c r="J133" s="41"/>
      <c r="K133" s="9"/>
      <c r="L133" s="9"/>
      <c r="M133" s="368" t="s">
        <v>1208</v>
      </c>
    </row>
    <row r="134" spans="1:13" ht="42" x14ac:dyDescent="0.15">
      <c r="A134" s="4" t="s">
        <v>441</v>
      </c>
      <c r="B134" s="301" t="s">
        <v>70</v>
      </c>
      <c r="C134" s="555">
        <v>85</v>
      </c>
      <c r="D134" s="55"/>
      <c r="E134" s="3"/>
      <c r="F134" s="3"/>
      <c r="G134" s="3"/>
      <c r="H134" s="372" t="s">
        <v>807</v>
      </c>
      <c r="I134" s="373"/>
      <c r="J134" s="41">
        <f>Таблица1100!G11</f>
        <v>0</v>
      </c>
      <c r="K134" s="9"/>
      <c r="L134" s="9"/>
      <c r="M134" s="44" t="s">
        <v>1223</v>
      </c>
    </row>
    <row r="135" spans="1:13" ht="21" x14ac:dyDescent="0.15">
      <c r="A135" s="47" t="s">
        <v>986</v>
      </c>
      <c r="B135" s="5" t="s">
        <v>1010</v>
      </c>
      <c r="C135" s="407" t="s">
        <v>1629</v>
      </c>
      <c r="D135" s="55"/>
      <c r="E135" s="3"/>
      <c r="F135" s="3"/>
      <c r="G135" s="3"/>
      <c r="H135" s="372" t="s">
        <v>807</v>
      </c>
      <c r="I135" s="373"/>
      <c r="J135" s="41"/>
      <c r="K135" s="9"/>
      <c r="L135" s="9"/>
      <c r="M135" s="44" t="s">
        <v>1224</v>
      </c>
    </row>
    <row r="136" spans="1:13" x14ac:dyDescent="0.15">
      <c r="A136" s="41" t="s">
        <v>442</v>
      </c>
      <c r="B136" s="301" t="s">
        <v>69</v>
      </c>
      <c r="C136" s="555">
        <v>86</v>
      </c>
      <c r="D136" s="55"/>
      <c r="E136" s="55"/>
      <c r="F136" s="55"/>
      <c r="G136" s="55"/>
      <c r="H136" s="371"/>
      <c r="I136" s="55"/>
      <c r="J136" s="41">
        <f>Таблица1100!E23+Таблица1100!E38</f>
        <v>0</v>
      </c>
      <c r="K136" s="9"/>
      <c r="L136" s="9"/>
      <c r="M136" s="368" t="s">
        <v>1208</v>
      </c>
    </row>
    <row r="137" spans="1:13" x14ac:dyDescent="0.15">
      <c r="A137" s="41" t="s">
        <v>443</v>
      </c>
      <c r="B137" s="301" t="s">
        <v>68</v>
      </c>
      <c r="C137" s="555">
        <v>87</v>
      </c>
      <c r="D137" s="55"/>
      <c r="E137" s="55"/>
      <c r="F137" s="55"/>
      <c r="G137" s="55"/>
      <c r="H137" s="371"/>
      <c r="I137" s="55"/>
      <c r="J137" s="41">
        <f>Таблица1100!G113</f>
        <v>0</v>
      </c>
      <c r="K137" s="9"/>
      <c r="L137" s="9"/>
      <c r="M137" s="368" t="s">
        <v>1208</v>
      </c>
    </row>
    <row r="138" spans="1:13" x14ac:dyDescent="0.15">
      <c r="A138" s="41" t="s">
        <v>287</v>
      </c>
      <c r="B138" s="301" t="s">
        <v>246</v>
      </c>
      <c r="C138" s="555">
        <v>88</v>
      </c>
      <c r="D138" s="55"/>
      <c r="E138" s="55"/>
      <c r="F138" s="55"/>
      <c r="G138" s="55"/>
      <c r="H138" s="371"/>
      <c r="I138" s="55"/>
      <c r="J138" s="41"/>
      <c r="K138" s="9"/>
      <c r="L138" s="9"/>
      <c r="M138" s="368" t="s">
        <v>1208</v>
      </c>
    </row>
    <row r="139" spans="1:13" x14ac:dyDescent="0.15">
      <c r="A139" s="41" t="s">
        <v>444</v>
      </c>
      <c r="B139" s="301" t="s">
        <v>247</v>
      </c>
      <c r="C139" s="555">
        <v>89</v>
      </c>
      <c r="D139" s="55"/>
      <c r="E139" s="55"/>
      <c r="F139" s="55"/>
      <c r="G139" s="55"/>
      <c r="H139" s="371"/>
      <c r="I139" s="55"/>
      <c r="J139" s="41"/>
      <c r="K139" s="9"/>
      <c r="L139" s="9"/>
      <c r="M139" s="368" t="s">
        <v>1208</v>
      </c>
    </row>
    <row r="140" spans="1:13" x14ac:dyDescent="0.15">
      <c r="A140" s="41" t="s">
        <v>445</v>
      </c>
      <c r="B140" s="301" t="s">
        <v>153</v>
      </c>
      <c r="C140" s="555">
        <v>90</v>
      </c>
      <c r="D140" s="55"/>
      <c r="E140" s="55"/>
      <c r="F140" s="55" t="s">
        <v>807</v>
      </c>
      <c r="G140" s="55"/>
      <c r="H140" s="371"/>
      <c r="I140" s="55"/>
      <c r="J140" s="115">
        <f>Таблица1101_1!E8+Таблица1101_1!E9</f>
        <v>0</v>
      </c>
      <c r="K140" s="9"/>
      <c r="L140" s="9"/>
      <c r="M140" s="368" t="s">
        <v>1208</v>
      </c>
    </row>
    <row r="141" spans="1:13" x14ac:dyDescent="0.15">
      <c r="A141" s="48" t="s">
        <v>943</v>
      </c>
      <c r="B141" s="6" t="s">
        <v>1007</v>
      </c>
      <c r="C141" s="408" t="s">
        <v>1630</v>
      </c>
      <c r="D141" s="55"/>
      <c r="E141" s="55"/>
      <c r="F141" s="55"/>
      <c r="G141" s="55"/>
      <c r="H141" s="371"/>
      <c r="I141" s="55"/>
      <c r="J141" s="41"/>
      <c r="K141" s="9"/>
      <c r="L141" s="9"/>
      <c r="M141" s="368" t="s">
        <v>1208</v>
      </c>
    </row>
    <row r="142" spans="1:13" x14ac:dyDescent="0.15">
      <c r="A142" s="41" t="s">
        <v>446</v>
      </c>
      <c r="B142" s="301" t="s">
        <v>223</v>
      </c>
      <c r="C142" s="555">
        <v>91</v>
      </c>
      <c r="D142" s="55"/>
      <c r="E142" s="55"/>
      <c r="F142" s="55"/>
      <c r="G142" s="55"/>
      <c r="H142" s="371"/>
      <c r="I142" s="55"/>
      <c r="J142" s="41">
        <f>Таблица1100!G79</f>
        <v>0</v>
      </c>
      <c r="K142" s="9"/>
      <c r="L142" s="9"/>
      <c r="M142" s="368" t="s">
        <v>1208</v>
      </c>
    </row>
    <row r="143" spans="1:13" x14ac:dyDescent="0.15">
      <c r="A143" s="41" t="s">
        <v>447</v>
      </c>
      <c r="B143" s="301" t="s">
        <v>248</v>
      </c>
      <c r="C143" s="555">
        <v>92</v>
      </c>
      <c r="D143" s="55"/>
      <c r="E143" s="55"/>
      <c r="F143" s="55"/>
      <c r="G143" s="55"/>
      <c r="H143" s="371"/>
      <c r="I143" s="55"/>
      <c r="J143" s="41">
        <f>Таблица1100!G80+Таблица1100!G82+Таблица1100!G84</f>
        <v>0</v>
      </c>
      <c r="K143" s="9"/>
      <c r="L143" s="9"/>
      <c r="M143" s="368" t="s">
        <v>1208</v>
      </c>
    </row>
    <row r="144" spans="1:13" x14ac:dyDescent="0.15">
      <c r="A144" s="41" t="s">
        <v>448</v>
      </c>
      <c r="B144" s="301" t="s">
        <v>249</v>
      </c>
      <c r="C144" s="555">
        <v>93</v>
      </c>
      <c r="D144" s="55"/>
      <c r="E144" s="55"/>
      <c r="F144" s="55"/>
      <c r="G144" s="55"/>
      <c r="H144" s="371"/>
      <c r="I144" s="55"/>
      <c r="J144" s="41">
        <f>Таблица1100!G88</f>
        <v>0</v>
      </c>
      <c r="K144" s="9"/>
      <c r="L144" s="9"/>
      <c r="M144" s="368" t="s">
        <v>1208</v>
      </c>
    </row>
    <row r="145" spans="1:13" x14ac:dyDescent="0.15">
      <c r="A145" s="41" t="s">
        <v>449</v>
      </c>
      <c r="B145" s="301" t="s">
        <v>250</v>
      </c>
      <c r="C145" s="555">
        <v>94</v>
      </c>
      <c r="D145" s="55"/>
      <c r="E145" s="55"/>
      <c r="F145" s="55"/>
      <c r="G145" s="55"/>
      <c r="H145" s="371"/>
      <c r="I145" s="55"/>
      <c r="J145" s="41"/>
      <c r="K145" s="9"/>
      <c r="L145" s="9"/>
      <c r="M145" s="368" t="s">
        <v>1208</v>
      </c>
    </row>
    <row r="146" spans="1:13" x14ac:dyDescent="0.15">
      <c r="A146" s="41" t="s">
        <v>450</v>
      </c>
      <c r="B146" s="301" t="s">
        <v>251</v>
      </c>
      <c r="C146" s="555">
        <v>95</v>
      </c>
      <c r="D146" s="55"/>
      <c r="E146" s="55"/>
      <c r="F146" s="55"/>
      <c r="G146" s="55"/>
      <c r="H146" s="371"/>
      <c r="I146" s="55"/>
      <c r="J146" s="41">
        <f>Таблица1100!G89</f>
        <v>0</v>
      </c>
      <c r="K146" s="9"/>
      <c r="L146" s="9"/>
      <c r="M146" s="368" t="s">
        <v>1208</v>
      </c>
    </row>
    <row r="147" spans="1:13" x14ac:dyDescent="0.15">
      <c r="A147" s="41" t="s">
        <v>451</v>
      </c>
      <c r="B147" s="301" t="s">
        <v>231</v>
      </c>
      <c r="C147" s="555">
        <v>96</v>
      </c>
      <c r="D147" s="55"/>
      <c r="E147" s="55"/>
      <c r="F147" s="55"/>
      <c r="G147" s="55"/>
      <c r="H147" s="371" t="s">
        <v>807</v>
      </c>
      <c r="I147" s="55"/>
      <c r="J147" s="41"/>
      <c r="K147" s="9"/>
      <c r="L147" s="9"/>
      <c r="M147" s="368" t="s">
        <v>1208</v>
      </c>
    </row>
    <row r="148" spans="1:13" x14ac:dyDescent="0.15">
      <c r="A148" s="41" t="s">
        <v>452</v>
      </c>
      <c r="B148" s="301" t="s">
        <v>232</v>
      </c>
      <c r="C148" s="555">
        <v>97</v>
      </c>
      <c r="D148" s="55"/>
      <c r="E148" s="55"/>
      <c r="F148" s="55"/>
      <c r="G148" s="55"/>
      <c r="H148" s="371" t="s">
        <v>807</v>
      </c>
      <c r="I148" s="55"/>
      <c r="J148" s="41">
        <f>Таблица1100!G90</f>
        <v>0</v>
      </c>
      <c r="K148" s="9"/>
      <c r="L148" s="9"/>
      <c r="M148" s="368" t="s">
        <v>1208</v>
      </c>
    </row>
    <row r="149" spans="1:13" x14ac:dyDescent="0.15">
      <c r="A149" s="41" t="s">
        <v>453</v>
      </c>
      <c r="B149" s="301" t="s">
        <v>25</v>
      </c>
      <c r="C149" s="555">
        <v>98</v>
      </c>
      <c r="D149" s="55"/>
      <c r="E149" s="55"/>
      <c r="F149" s="55"/>
      <c r="G149" s="55"/>
      <c r="H149" s="371" t="s">
        <v>807</v>
      </c>
      <c r="I149" s="55"/>
      <c r="J149" s="41">
        <f>Таблица1100!G91</f>
        <v>0</v>
      </c>
      <c r="K149" s="9"/>
      <c r="L149" s="9"/>
      <c r="M149" s="368" t="s">
        <v>1208</v>
      </c>
    </row>
    <row r="150" spans="1:13" x14ac:dyDescent="0.15">
      <c r="A150" s="41" t="s">
        <v>454</v>
      </c>
      <c r="B150" s="301" t="s">
        <v>233</v>
      </c>
      <c r="C150" s="555">
        <v>99</v>
      </c>
      <c r="D150" s="55"/>
      <c r="E150" s="55"/>
      <c r="F150" s="55"/>
      <c r="G150" s="55"/>
      <c r="H150" s="371"/>
      <c r="I150" s="55"/>
      <c r="J150" s="41">
        <f>Таблица1100!G92</f>
        <v>0</v>
      </c>
      <c r="K150" s="9"/>
      <c r="L150" s="9"/>
      <c r="M150" s="368" t="s">
        <v>1208</v>
      </c>
    </row>
    <row r="151" spans="1:13" x14ac:dyDescent="0.15">
      <c r="A151" s="41" t="s">
        <v>455</v>
      </c>
      <c r="B151" s="301" t="s">
        <v>252</v>
      </c>
      <c r="C151" s="555">
        <v>100</v>
      </c>
      <c r="D151" s="55"/>
      <c r="E151" s="55"/>
      <c r="F151" s="55"/>
      <c r="G151" s="55"/>
      <c r="H151" s="371" t="s">
        <v>807</v>
      </c>
      <c r="I151" s="55"/>
      <c r="J151" s="41">
        <f>Таблица1100!E93+Таблица1100!E241</f>
        <v>0</v>
      </c>
      <c r="K151" s="9"/>
      <c r="L151" s="9"/>
      <c r="M151" s="368" t="s">
        <v>1208</v>
      </c>
    </row>
    <row r="152" spans="1:13" x14ac:dyDescent="0.15">
      <c r="A152" s="41" t="s">
        <v>456</v>
      </c>
      <c r="B152" s="301" t="s">
        <v>253</v>
      </c>
      <c r="C152" s="555">
        <v>101</v>
      </c>
      <c r="D152" s="55"/>
      <c r="E152" s="55"/>
      <c r="F152" s="55"/>
      <c r="G152" s="55"/>
      <c r="H152" s="371" t="s">
        <v>807</v>
      </c>
      <c r="I152" s="55"/>
      <c r="J152" s="41">
        <f>Таблица1100!E75</f>
        <v>0</v>
      </c>
      <c r="K152" s="9"/>
      <c r="L152" s="9"/>
      <c r="M152" s="368" t="s">
        <v>1208</v>
      </c>
    </row>
    <row r="153" spans="1:13" x14ac:dyDescent="0.15">
      <c r="A153" s="41" t="s">
        <v>149</v>
      </c>
      <c r="B153" s="301" t="s">
        <v>254</v>
      </c>
      <c r="C153" s="555">
        <v>102</v>
      </c>
      <c r="D153" s="55"/>
      <c r="E153" s="55"/>
      <c r="F153" s="55"/>
      <c r="G153" s="55"/>
      <c r="H153" s="371" t="s">
        <v>807</v>
      </c>
      <c r="I153" s="55"/>
      <c r="J153" s="41">
        <f>Таблица1100!G94</f>
        <v>0</v>
      </c>
      <c r="K153" s="9"/>
      <c r="L153" s="9"/>
      <c r="M153" s="368" t="s">
        <v>1208</v>
      </c>
    </row>
    <row r="154" spans="1:13" x14ac:dyDescent="0.15">
      <c r="A154" s="41" t="s">
        <v>635</v>
      </c>
      <c r="B154" s="301" t="s">
        <v>255</v>
      </c>
      <c r="C154" s="555">
        <v>103</v>
      </c>
      <c r="D154" s="55"/>
      <c r="E154" s="55"/>
      <c r="F154" s="55"/>
      <c r="G154" s="55"/>
      <c r="H154" s="371" t="s">
        <v>807</v>
      </c>
      <c r="I154" s="55"/>
      <c r="J154" s="41"/>
      <c r="K154" s="9"/>
      <c r="L154" s="9"/>
      <c r="M154" s="368" t="s">
        <v>1208</v>
      </c>
    </row>
    <row r="155" spans="1:13" x14ac:dyDescent="0.15">
      <c r="A155" s="49" t="s">
        <v>943</v>
      </c>
      <c r="B155" s="11" t="s">
        <v>1015</v>
      </c>
      <c r="C155" s="409" t="s">
        <v>1631</v>
      </c>
      <c r="D155" s="55"/>
      <c r="E155" s="55"/>
      <c r="F155" s="55"/>
      <c r="G155" s="55"/>
      <c r="H155" s="371"/>
      <c r="I155" s="55"/>
      <c r="J155" s="41"/>
      <c r="K155" s="9"/>
      <c r="L155" s="9"/>
      <c r="M155" s="368" t="s">
        <v>1208</v>
      </c>
    </row>
    <row r="156" spans="1:13" x14ac:dyDescent="0.15">
      <c r="A156" s="41" t="s">
        <v>457</v>
      </c>
      <c r="B156" s="301" t="s">
        <v>256</v>
      </c>
      <c r="C156" s="555">
        <v>104</v>
      </c>
      <c r="D156" s="55"/>
      <c r="E156" s="55"/>
      <c r="F156" s="55"/>
      <c r="G156" s="55"/>
      <c r="H156" s="371"/>
      <c r="I156" s="55"/>
      <c r="J156" s="41">
        <f>Таблица1100!G95</f>
        <v>0</v>
      </c>
      <c r="K156" s="9"/>
      <c r="L156" s="9"/>
      <c r="M156" s="368" t="s">
        <v>1208</v>
      </c>
    </row>
    <row r="157" spans="1:13" x14ac:dyDescent="0.15">
      <c r="A157" s="41" t="s">
        <v>458</v>
      </c>
      <c r="B157" s="301" t="s">
        <v>257</v>
      </c>
      <c r="C157" s="555">
        <v>105</v>
      </c>
      <c r="D157" s="55"/>
      <c r="E157" s="55"/>
      <c r="F157" s="55" t="s">
        <v>807</v>
      </c>
      <c r="G157" s="55"/>
      <c r="H157" s="371"/>
      <c r="I157" s="55"/>
      <c r="J157" s="41">
        <f>Таблица1103!D10</f>
        <v>0</v>
      </c>
      <c r="K157" s="9"/>
      <c r="L157" s="9"/>
      <c r="M157" s="368" t="s">
        <v>1208</v>
      </c>
    </row>
    <row r="158" spans="1:13" x14ac:dyDescent="0.15">
      <c r="A158" s="41" t="s">
        <v>459</v>
      </c>
      <c r="B158" s="301" t="s">
        <v>258</v>
      </c>
      <c r="C158" s="555">
        <v>106</v>
      </c>
      <c r="D158" s="55"/>
      <c r="E158" s="55"/>
      <c r="F158" s="55"/>
      <c r="G158" s="55"/>
      <c r="H158" s="371"/>
      <c r="I158" s="55"/>
      <c r="J158" s="41"/>
      <c r="K158" s="9"/>
      <c r="L158" s="9"/>
      <c r="M158" s="368" t="s">
        <v>1208</v>
      </c>
    </row>
    <row r="159" spans="1:13" x14ac:dyDescent="0.15">
      <c r="A159" s="41" t="s">
        <v>225</v>
      </c>
      <c r="B159" s="301" t="s">
        <v>259</v>
      </c>
      <c r="C159" s="555">
        <v>107</v>
      </c>
      <c r="D159" s="55"/>
      <c r="E159" s="55"/>
      <c r="F159" s="55"/>
      <c r="G159" s="55"/>
      <c r="H159" s="371"/>
      <c r="I159" s="55"/>
      <c r="J159" s="41">
        <f>Таблица1100!G77</f>
        <v>0</v>
      </c>
      <c r="K159" s="9"/>
      <c r="L159" s="9"/>
      <c r="M159" s="368" t="s">
        <v>1208</v>
      </c>
    </row>
    <row r="160" spans="1:13" x14ac:dyDescent="0.15">
      <c r="A160" s="41" t="s">
        <v>1319</v>
      </c>
      <c r="B160" s="301" t="s">
        <v>260</v>
      </c>
      <c r="C160" s="555">
        <v>108</v>
      </c>
      <c r="D160" s="55"/>
      <c r="E160" s="55"/>
      <c r="F160" s="55"/>
      <c r="G160" s="55"/>
      <c r="H160" s="371"/>
      <c r="I160" s="55"/>
      <c r="J160" s="41">
        <f>Таблица1100!G100+Таблица1100!G101+Таблица1100!G103+Таблица1100!G104+Таблица1100!G172</f>
        <v>0</v>
      </c>
      <c r="K160" s="9"/>
      <c r="L160" s="9"/>
      <c r="M160" s="368" t="s">
        <v>1208</v>
      </c>
    </row>
    <row r="161" spans="1:13" ht="42" x14ac:dyDescent="0.15">
      <c r="A161" s="405" t="s">
        <v>1193</v>
      </c>
      <c r="B161" s="7" t="s">
        <v>467</v>
      </c>
      <c r="C161" s="410" t="s">
        <v>1194</v>
      </c>
      <c r="D161" s="55"/>
      <c r="E161" s="55"/>
      <c r="F161" s="55"/>
      <c r="G161" s="55"/>
      <c r="H161" s="371"/>
      <c r="I161" s="55"/>
      <c r="J161" s="41"/>
      <c r="K161" s="9"/>
      <c r="L161" s="9"/>
      <c r="M161" s="368" t="s">
        <v>1208</v>
      </c>
    </row>
    <row r="162" spans="1:13" x14ac:dyDescent="0.15">
      <c r="A162" s="53" t="s">
        <v>460</v>
      </c>
      <c r="B162" s="301" t="s">
        <v>261</v>
      </c>
      <c r="C162" s="555">
        <v>109</v>
      </c>
      <c r="D162" s="55"/>
      <c r="E162" s="55"/>
      <c r="F162" s="55"/>
      <c r="G162" s="55"/>
      <c r="H162" s="371"/>
      <c r="I162" s="55"/>
      <c r="J162" s="41">
        <f>Таблица1100!G108</f>
        <v>0</v>
      </c>
      <c r="K162" s="9"/>
      <c r="L162" s="9"/>
      <c r="M162" s="368" t="s">
        <v>1208</v>
      </c>
    </row>
    <row r="163" spans="1:13" x14ac:dyDescent="0.15">
      <c r="A163" s="53" t="s">
        <v>943</v>
      </c>
      <c r="B163" s="301" t="s">
        <v>846</v>
      </c>
      <c r="C163" s="555" t="s">
        <v>1632</v>
      </c>
      <c r="D163" s="55"/>
      <c r="E163" s="55"/>
      <c r="F163" s="55"/>
      <c r="G163" s="55"/>
      <c r="H163" s="371"/>
      <c r="I163" s="55"/>
      <c r="J163" s="41"/>
      <c r="K163" s="9"/>
      <c r="L163" s="9"/>
      <c r="M163" s="368" t="s">
        <v>1208</v>
      </c>
    </row>
    <row r="164" spans="1:13" x14ac:dyDescent="0.15">
      <c r="A164" s="53" t="s">
        <v>461</v>
      </c>
      <c r="B164" s="301" t="s">
        <v>262</v>
      </c>
      <c r="C164" s="555">
        <v>110</v>
      </c>
      <c r="D164" s="55"/>
      <c r="E164" s="55"/>
      <c r="F164" s="55"/>
      <c r="G164" s="55"/>
      <c r="H164" s="371"/>
      <c r="I164" s="55"/>
      <c r="J164" s="41">
        <f>Таблица1100!G110</f>
        <v>0</v>
      </c>
      <c r="K164" s="9"/>
      <c r="L164" s="9"/>
      <c r="M164" s="368" t="s">
        <v>1208</v>
      </c>
    </row>
    <row r="165" spans="1:13" x14ac:dyDescent="0.15">
      <c r="A165" s="53" t="s">
        <v>462</v>
      </c>
      <c r="B165" s="301" t="s">
        <v>263</v>
      </c>
      <c r="C165" s="555">
        <v>111</v>
      </c>
      <c r="D165" s="55"/>
      <c r="E165" s="55"/>
      <c r="F165" s="55"/>
      <c r="G165" s="55"/>
      <c r="H165" s="371"/>
      <c r="I165" s="55"/>
      <c r="J165" s="41">
        <f>Таблица1100!G115</f>
        <v>0</v>
      </c>
      <c r="K165" s="9"/>
      <c r="L165" s="9"/>
      <c r="M165" s="368" t="s">
        <v>1208</v>
      </c>
    </row>
    <row r="166" spans="1:13" x14ac:dyDescent="0.15">
      <c r="A166" s="41" t="s">
        <v>847</v>
      </c>
      <c r="B166" s="301" t="s">
        <v>264</v>
      </c>
      <c r="C166" s="555">
        <v>112</v>
      </c>
      <c r="D166" s="55"/>
      <c r="E166" s="55"/>
      <c r="F166" s="55"/>
      <c r="G166" s="55"/>
      <c r="H166" s="371"/>
      <c r="I166" s="55"/>
      <c r="J166" s="41">
        <f>Таблица1100!E116</f>
        <v>0</v>
      </c>
      <c r="K166" s="9"/>
      <c r="L166" s="9"/>
      <c r="M166" s="368" t="s">
        <v>1208</v>
      </c>
    </row>
    <row r="167" spans="1:13" x14ac:dyDescent="0.15">
      <c r="A167" s="41" t="s">
        <v>60</v>
      </c>
      <c r="B167" s="301" t="s">
        <v>265</v>
      </c>
      <c r="C167" s="555">
        <v>113</v>
      </c>
      <c r="D167" s="55"/>
      <c r="E167" s="55"/>
      <c r="F167" s="55"/>
      <c r="G167" s="55"/>
      <c r="H167" s="371"/>
      <c r="I167" s="55"/>
      <c r="J167" s="41">
        <f>Таблица1100!E117</f>
        <v>0</v>
      </c>
      <c r="K167" s="9"/>
      <c r="L167" s="9"/>
      <c r="M167" s="368" t="s">
        <v>1208</v>
      </c>
    </row>
    <row r="168" spans="1:13" x14ac:dyDescent="0.15">
      <c r="A168" s="41" t="s">
        <v>463</v>
      </c>
      <c r="B168" s="301" t="s">
        <v>266</v>
      </c>
      <c r="C168" s="555">
        <v>114</v>
      </c>
      <c r="D168" s="55"/>
      <c r="E168" s="55"/>
      <c r="F168" s="55" t="s">
        <v>807</v>
      </c>
      <c r="G168" s="55"/>
      <c r="H168" s="371"/>
      <c r="I168" s="55"/>
      <c r="J168" s="41">
        <f>Таблица1100!G118+Таблица1100!G119</f>
        <v>0</v>
      </c>
      <c r="K168" s="9"/>
      <c r="L168" s="9"/>
      <c r="M168" s="368" t="s">
        <v>1208</v>
      </c>
    </row>
    <row r="169" spans="1:13" x14ac:dyDescent="0.15">
      <c r="A169" s="41" t="s">
        <v>464</v>
      </c>
      <c r="B169" s="301" t="s">
        <v>267</v>
      </c>
      <c r="C169" s="555">
        <v>115</v>
      </c>
      <c r="D169" s="55"/>
      <c r="E169" s="55"/>
      <c r="F169" s="55"/>
      <c r="G169" s="55"/>
      <c r="H169" s="371" t="s">
        <v>807</v>
      </c>
      <c r="I169" s="55"/>
      <c r="J169" s="41"/>
      <c r="K169" s="9"/>
      <c r="L169" s="9"/>
      <c r="M169" s="368" t="s">
        <v>1208</v>
      </c>
    </row>
    <row r="170" spans="1:13" x14ac:dyDescent="0.15">
      <c r="A170" s="41" t="s">
        <v>465</v>
      </c>
      <c r="B170" s="301" t="s">
        <v>268</v>
      </c>
      <c r="C170" s="555">
        <v>116</v>
      </c>
      <c r="D170" s="55"/>
      <c r="E170" s="55"/>
      <c r="F170" s="55"/>
      <c r="G170" s="55"/>
      <c r="H170" s="371" t="s">
        <v>807</v>
      </c>
      <c r="I170" s="55"/>
      <c r="J170" s="41">
        <f>Таблица1102_1!D8</f>
        <v>0</v>
      </c>
      <c r="K170" s="9"/>
      <c r="L170" s="9"/>
      <c r="M170" s="368" t="s">
        <v>1208</v>
      </c>
    </row>
    <row r="171" spans="1:13" x14ac:dyDescent="0.15">
      <c r="A171" s="41" t="s">
        <v>466</v>
      </c>
      <c r="B171" s="301" t="s">
        <v>269</v>
      </c>
      <c r="C171" s="555">
        <v>117</v>
      </c>
      <c r="D171" s="55"/>
      <c r="E171" s="55"/>
      <c r="F171" s="55"/>
      <c r="G171" s="55"/>
      <c r="H171" s="371" t="s">
        <v>807</v>
      </c>
      <c r="I171" s="55"/>
      <c r="J171" s="41">
        <f>Таблица1102_2!D8+Таблица1102_3!D8</f>
        <v>0</v>
      </c>
      <c r="K171" s="9"/>
      <c r="L171" s="9"/>
      <c r="M171" s="368" t="s">
        <v>1208</v>
      </c>
    </row>
    <row r="172" spans="1:13" s="15" customFormat="1" x14ac:dyDescent="0.15">
      <c r="A172" s="53" t="s">
        <v>1320</v>
      </c>
      <c r="B172" s="301" t="s">
        <v>100</v>
      </c>
      <c r="C172" s="555">
        <v>118</v>
      </c>
      <c r="D172" s="368"/>
      <c r="E172" s="368"/>
      <c r="F172" s="368"/>
      <c r="G172" s="368"/>
      <c r="H172" s="43" t="s">
        <v>807</v>
      </c>
      <c r="I172" s="368"/>
      <c r="J172" s="41">
        <f>Таблица1100!G244</f>
        <v>0</v>
      </c>
      <c r="K172" s="41"/>
      <c r="L172" s="41"/>
      <c r="M172" s="374" t="s">
        <v>1208</v>
      </c>
    </row>
    <row r="173" spans="1:13" x14ac:dyDescent="0.15">
      <c r="A173" s="41" t="s">
        <v>468</v>
      </c>
      <c r="B173" s="301" t="s">
        <v>270</v>
      </c>
      <c r="C173" s="555">
        <v>119</v>
      </c>
      <c r="D173" s="55"/>
      <c r="E173" s="55"/>
      <c r="F173" s="55"/>
      <c r="G173" s="55"/>
      <c r="H173" s="371"/>
      <c r="I173" s="55"/>
      <c r="J173" s="41">
        <f>Таблица1100!E214+Таблица1100!E121</f>
        <v>0</v>
      </c>
      <c r="K173" s="9"/>
      <c r="L173" s="9"/>
      <c r="M173" s="368" t="s">
        <v>1208</v>
      </c>
    </row>
    <row r="174" spans="1:13" x14ac:dyDescent="0.15">
      <c r="A174" s="9" t="s">
        <v>469</v>
      </c>
      <c r="B174" s="301" t="s">
        <v>271</v>
      </c>
      <c r="C174" s="555">
        <v>120</v>
      </c>
      <c r="D174" s="55"/>
      <c r="E174" s="55"/>
      <c r="F174" s="55"/>
      <c r="G174" s="55"/>
      <c r="H174" s="371"/>
      <c r="I174" s="55"/>
      <c r="J174" s="41">
        <f>Таблица1100!E241+Таблица1100!E93</f>
        <v>0</v>
      </c>
      <c r="K174" s="9"/>
      <c r="L174" s="9"/>
      <c r="M174" s="368" t="s">
        <v>1208</v>
      </c>
    </row>
    <row r="175" spans="1:13" x14ac:dyDescent="0.15">
      <c r="A175" s="9" t="s">
        <v>470</v>
      </c>
      <c r="B175" s="301" t="s">
        <v>272</v>
      </c>
      <c r="C175" s="555">
        <v>121</v>
      </c>
      <c r="D175" s="55"/>
      <c r="E175" s="55"/>
      <c r="F175" s="55" t="s">
        <v>807</v>
      </c>
      <c r="G175" s="55"/>
      <c r="H175" s="371"/>
      <c r="I175" s="55"/>
      <c r="J175" s="41">
        <f>Таблица1100!G123</f>
        <v>0</v>
      </c>
      <c r="K175" s="9"/>
      <c r="L175" s="9"/>
      <c r="M175" s="368" t="s">
        <v>1208</v>
      </c>
    </row>
    <row r="176" spans="1:13" x14ac:dyDescent="0.15">
      <c r="A176" s="9" t="s">
        <v>227</v>
      </c>
      <c r="B176" s="301" t="s">
        <v>273</v>
      </c>
      <c r="C176" s="555">
        <v>122</v>
      </c>
      <c r="D176" s="55"/>
      <c r="E176" s="55"/>
      <c r="F176" s="55"/>
      <c r="G176" s="55"/>
      <c r="H176" s="371"/>
      <c r="I176" s="55"/>
      <c r="J176" s="41">
        <f>Таблица1100!G125</f>
        <v>0</v>
      </c>
      <c r="K176" s="9"/>
      <c r="L176" s="9"/>
      <c r="M176" s="368" t="s">
        <v>1208</v>
      </c>
    </row>
    <row r="177" spans="1:13" x14ac:dyDescent="0.15">
      <c r="A177" s="9" t="s">
        <v>471</v>
      </c>
      <c r="B177" s="301" t="s">
        <v>477</v>
      </c>
      <c r="C177" s="555">
        <v>123</v>
      </c>
      <c r="D177" s="55"/>
      <c r="E177" s="55"/>
      <c r="F177" s="55"/>
      <c r="G177" s="55"/>
      <c r="H177" s="371"/>
      <c r="I177" s="55"/>
      <c r="J177" s="41">
        <f>Таблица1100!G126+Таблица1100!G127+Таблица1100!G128+Таблица1100!G129+Таблица1100!G130</f>
        <v>0</v>
      </c>
      <c r="K177" s="9"/>
      <c r="L177" s="9"/>
      <c r="M177" s="368" t="s">
        <v>1208</v>
      </c>
    </row>
    <row r="178" spans="1:13" x14ac:dyDescent="0.15">
      <c r="A178" s="9" t="s">
        <v>947</v>
      </c>
      <c r="B178" s="301" t="s">
        <v>478</v>
      </c>
      <c r="C178" s="555">
        <v>124</v>
      </c>
      <c r="D178" s="55"/>
      <c r="E178" s="55"/>
      <c r="F178" s="55"/>
      <c r="G178" s="55"/>
      <c r="H178" s="371" t="s">
        <v>807</v>
      </c>
      <c r="I178" s="55"/>
      <c r="J178" s="41">
        <f>Таблица1100!G48</f>
        <v>0</v>
      </c>
      <c r="K178" s="9">
        <f>Таблица1002!E6</f>
        <v>0</v>
      </c>
      <c r="L178" s="9"/>
      <c r="M178" s="368" t="s">
        <v>1208</v>
      </c>
    </row>
    <row r="179" spans="1:13" x14ac:dyDescent="0.15">
      <c r="A179" s="9" t="s">
        <v>948</v>
      </c>
      <c r="B179" s="301" t="s">
        <v>845</v>
      </c>
      <c r="C179" s="555">
        <v>125</v>
      </c>
      <c r="D179" s="55"/>
      <c r="E179" s="55"/>
      <c r="F179" s="55"/>
      <c r="G179" s="55"/>
      <c r="H179" s="371" t="s">
        <v>807</v>
      </c>
      <c r="I179" s="55"/>
      <c r="J179" s="41"/>
      <c r="K179" s="9"/>
      <c r="L179" s="9"/>
      <c r="M179" s="368" t="s">
        <v>1208</v>
      </c>
    </row>
    <row r="180" spans="1:13" x14ac:dyDescent="0.15">
      <c r="A180" s="41" t="s">
        <v>1108</v>
      </c>
      <c r="B180" s="301" t="s">
        <v>15</v>
      </c>
      <c r="C180" s="555">
        <v>126</v>
      </c>
      <c r="D180" s="55"/>
      <c r="E180" s="55"/>
      <c r="F180" s="55"/>
      <c r="G180" s="55"/>
      <c r="H180" s="371"/>
      <c r="I180" s="55"/>
      <c r="J180" s="41">
        <f>Таблица1111_2!D7</f>
        <v>0</v>
      </c>
      <c r="K180" s="9"/>
      <c r="L180" s="9"/>
      <c r="M180" s="368" t="s">
        <v>1208</v>
      </c>
    </row>
    <row r="181" spans="1:13" x14ac:dyDescent="0.15">
      <c r="A181" s="9" t="s">
        <v>1321</v>
      </c>
      <c r="B181" s="301" t="s">
        <v>864</v>
      </c>
      <c r="C181" s="555">
        <v>127</v>
      </c>
      <c r="D181" s="55"/>
      <c r="E181" s="55"/>
      <c r="F181" s="55"/>
      <c r="G181" s="55"/>
      <c r="H181" s="371" t="s">
        <v>807</v>
      </c>
      <c r="I181" s="55"/>
      <c r="J181" s="41"/>
      <c r="K181" s="9"/>
      <c r="L181" s="9"/>
      <c r="M181" s="368" t="s">
        <v>1208</v>
      </c>
    </row>
    <row r="182" spans="1:13" x14ac:dyDescent="0.15">
      <c r="A182" s="9" t="s">
        <v>949</v>
      </c>
      <c r="B182" s="301" t="s">
        <v>906</v>
      </c>
      <c r="C182" s="555">
        <v>128</v>
      </c>
      <c r="D182" s="55"/>
      <c r="E182" s="55"/>
      <c r="F182" s="55"/>
      <c r="G182" s="55"/>
      <c r="H182" s="371" t="s">
        <v>807</v>
      </c>
      <c r="I182" s="55"/>
      <c r="J182" s="41"/>
      <c r="K182" s="9"/>
      <c r="L182" s="9"/>
      <c r="M182" s="44" t="s">
        <v>1225</v>
      </c>
    </row>
    <row r="183" spans="1:13" x14ac:dyDescent="0.15">
      <c r="A183" s="9" t="s">
        <v>472</v>
      </c>
      <c r="B183" s="301" t="s">
        <v>907</v>
      </c>
      <c r="C183" s="555">
        <v>129</v>
      </c>
      <c r="D183" s="55"/>
      <c r="E183" s="55"/>
      <c r="F183" s="55"/>
      <c r="G183" s="55"/>
      <c r="H183" s="371" t="s">
        <v>807</v>
      </c>
      <c r="I183" s="55"/>
      <c r="J183" s="41"/>
      <c r="K183" s="9"/>
      <c r="L183" s="9"/>
      <c r="M183" s="368" t="s">
        <v>1208</v>
      </c>
    </row>
    <row r="184" spans="1:13" x14ac:dyDescent="0.15">
      <c r="A184" s="9" t="s">
        <v>473</v>
      </c>
      <c r="B184" s="301" t="s">
        <v>908</v>
      </c>
      <c r="C184" s="555">
        <v>130</v>
      </c>
      <c r="D184" s="55"/>
      <c r="E184" s="55"/>
      <c r="F184" s="55"/>
      <c r="G184" s="55"/>
      <c r="H184" s="371" t="s">
        <v>807</v>
      </c>
      <c r="I184" s="55"/>
      <c r="J184" s="41"/>
      <c r="K184" s="9"/>
      <c r="L184" s="9"/>
      <c r="M184" s="368" t="s">
        <v>1208</v>
      </c>
    </row>
    <row r="185" spans="1:13" x14ac:dyDescent="0.15">
      <c r="A185" s="9" t="s">
        <v>474</v>
      </c>
      <c r="B185" s="301" t="s">
        <v>952</v>
      </c>
      <c r="C185" s="555">
        <v>131</v>
      </c>
      <c r="D185" s="55"/>
      <c r="E185" s="55"/>
      <c r="F185" s="55"/>
      <c r="G185" s="55"/>
      <c r="H185" s="371" t="s">
        <v>807</v>
      </c>
      <c r="I185" s="55"/>
      <c r="J185" s="41"/>
      <c r="K185" s="9"/>
      <c r="L185" s="9"/>
      <c r="M185" s="44" t="s">
        <v>1226</v>
      </c>
    </row>
    <row r="186" spans="1:13" ht="21" x14ac:dyDescent="0.15">
      <c r="A186" s="9" t="s">
        <v>950</v>
      </c>
      <c r="B186" s="301" t="s">
        <v>953</v>
      </c>
      <c r="C186" s="555">
        <v>132</v>
      </c>
      <c r="D186" s="55"/>
      <c r="E186" s="55"/>
      <c r="F186" s="55"/>
      <c r="G186" s="55"/>
      <c r="H186" s="371" t="s">
        <v>807</v>
      </c>
      <c r="I186" s="55"/>
      <c r="J186" s="41"/>
      <c r="K186" s="9"/>
      <c r="L186" s="9"/>
      <c r="M186" s="44" t="s">
        <v>1227</v>
      </c>
    </row>
    <row r="187" spans="1:13" ht="21" x14ac:dyDescent="0.15">
      <c r="A187" s="9" t="s">
        <v>943</v>
      </c>
      <c r="B187" s="301" t="s">
        <v>967</v>
      </c>
      <c r="C187" s="555" t="s">
        <v>1633</v>
      </c>
      <c r="D187" s="368"/>
      <c r="E187" s="55"/>
      <c r="F187" s="55"/>
      <c r="G187" s="55"/>
      <c r="H187" s="371" t="s">
        <v>807</v>
      </c>
      <c r="I187" s="55"/>
      <c r="J187" s="41"/>
      <c r="K187" s="9"/>
      <c r="L187" s="9"/>
      <c r="M187" s="44" t="s">
        <v>1228</v>
      </c>
    </row>
    <row r="188" spans="1:13" x14ac:dyDescent="0.15">
      <c r="A188" s="9" t="s">
        <v>1322</v>
      </c>
      <c r="B188" s="301" t="s">
        <v>954</v>
      </c>
      <c r="C188" s="555">
        <v>133</v>
      </c>
      <c r="D188" s="55"/>
      <c r="E188" s="55"/>
      <c r="F188" s="55"/>
      <c r="G188" s="55"/>
      <c r="H188" s="371" t="s">
        <v>807</v>
      </c>
      <c r="I188" s="55"/>
      <c r="J188" s="41"/>
      <c r="K188" s="9"/>
      <c r="L188" s="9"/>
      <c r="M188" s="368" t="s">
        <v>1208</v>
      </c>
    </row>
    <row r="189" spans="1:13" ht="21" x14ac:dyDescent="0.15">
      <c r="A189" s="9" t="s">
        <v>1014</v>
      </c>
      <c r="B189" s="8" t="s">
        <v>955</v>
      </c>
      <c r="C189" s="555">
        <v>134</v>
      </c>
      <c r="D189" s="55"/>
      <c r="E189" s="55"/>
      <c r="F189" s="55"/>
      <c r="G189" s="55"/>
      <c r="H189" s="371" t="s">
        <v>807</v>
      </c>
      <c r="I189" s="55"/>
      <c r="J189" s="41"/>
      <c r="K189" s="9"/>
      <c r="L189" s="9"/>
      <c r="M189" s="44" t="s">
        <v>1229</v>
      </c>
    </row>
    <row r="190" spans="1:13" ht="21" x14ac:dyDescent="0.15">
      <c r="A190" s="370" t="s">
        <v>1195</v>
      </c>
      <c r="B190" s="57" t="s">
        <v>1011</v>
      </c>
      <c r="C190" s="555">
        <v>135</v>
      </c>
      <c r="D190" s="55"/>
      <c r="E190" s="55"/>
      <c r="F190" s="55"/>
      <c r="G190" s="55"/>
      <c r="H190" s="371"/>
      <c r="I190" s="55"/>
      <c r="J190" s="41"/>
      <c r="K190" s="9"/>
      <c r="L190" s="9"/>
      <c r="M190" s="368" t="s">
        <v>1208</v>
      </c>
    </row>
    <row r="191" spans="1:13" ht="21" x14ac:dyDescent="0.15">
      <c r="A191" s="370" t="s">
        <v>1196</v>
      </c>
      <c r="B191" s="57" t="s">
        <v>1197</v>
      </c>
      <c r="C191" s="555" t="s">
        <v>1634</v>
      </c>
      <c r="D191" s="55"/>
      <c r="E191" s="55"/>
      <c r="F191" s="55"/>
      <c r="G191" s="55"/>
      <c r="H191" s="371"/>
      <c r="I191" s="55"/>
      <c r="J191" s="41">
        <f>Таблица1110_2!D7</f>
        <v>0</v>
      </c>
      <c r="K191" s="9"/>
      <c r="L191" s="9"/>
      <c r="M191" s="368" t="s">
        <v>1208</v>
      </c>
    </row>
    <row r="192" spans="1:13" ht="21" x14ac:dyDescent="0.15">
      <c r="A192" s="58" t="s">
        <v>1012</v>
      </c>
      <c r="B192" s="57" t="s">
        <v>1013</v>
      </c>
      <c r="C192" s="183" t="s">
        <v>1635</v>
      </c>
      <c r="D192" s="55"/>
      <c r="E192" s="55"/>
      <c r="F192" s="55"/>
      <c r="G192" s="55"/>
      <c r="H192" s="371"/>
      <c r="I192" s="55"/>
      <c r="J192" s="41">
        <f>Таблица1110_2!D7</f>
        <v>0</v>
      </c>
      <c r="K192" s="9"/>
      <c r="L192" s="9"/>
      <c r="M192" s="44" t="s">
        <v>1222</v>
      </c>
    </row>
    <row r="193" spans="1:13" x14ac:dyDescent="0.15">
      <c r="A193" s="370" t="s">
        <v>1198</v>
      </c>
      <c r="B193" s="57" t="s">
        <v>1199</v>
      </c>
      <c r="C193" s="555" t="s">
        <v>1636</v>
      </c>
      <c r="D193" s="55"/>
      <c r="E193" s="55"/>
      <c r="F193" s="55"/>
      <c r="G193" s="55"/>
      <c r="H193" s="371"/>
      <c r="I193" s="55"/>
      <c r="J193" s="41"/>
      <c r="K193" s="9"/>
      <c r="L193" s="9"/>
      <c r="M193" s="368" t="s">
        <v>1208</v>
      </c>
    </row>
    <row r="194" spans="1:13" x14ac:dyDescent="0.15">
      <c r="A194" s="58" t="s">
        <v>1201</v>
      </c>
      <c r="B194" s="57" t="s">
        <v>1200</v>
      </c>
      <c r="C194" s="183" t="s">
        <v>1637</v>
      </c>
      <c r="D194" s="55"/>
      <c r="E194" s="55"/>
      <c r="F194" s="55"/>
      <c r="G194" s="55"/>
      <c r="H194" s="371"/>
      <c r="I194" s="55"/>
      <c r="J194" s="41"/>
      <c r="K194" s="9"/>
      <c r="L194" s="9"/>
      <c r="M194" s="368" t="s">
        <v>1208</v>
      </c>
    </row>
    <row r="195" spans="1:13" ht="21" x14ac:dyDescent="0.15">
      <c r="A195" s="58" t="s">
        <v>1110</v>
      </c>
      <c r="B195" s="56" t="s">
        <v>1111</v>
      </c>
      <c r="C195" s="555">
        <v>136</v>
      </c>
      <c r="D195" s="55"/>
      <c r="E195" s="55"/>
      <c r="F195" s="55"/>
      <c r="G195" s="55"/>
      <c r="H195" s="371"/>
      <c r="I195" s="55"/>
      <c r="J195" s="41"/>
      <c r="K195" s="9"/>
      <c r="L195" s="9"/>
      <c r="M195" s="44" t="s">
        <v>1230</v>
      </c>
    </row>
    <row r="196" spans="1:13" x14ac:dyDescent="0.15">
      <c r="A196" s="58" t="s">
        <v>1202</v>
      </c>
      <c r="B196" s="56" t="s">
        <v>1203</v>
      </c>
      <c r="C196" s="555">
        <v>137</v>
      </c>
      <c r="D196" s="55"/>
      <c r="E196" s="55"/>
      <c r="F196" s="55"/>
      <c r="G196" s="55"/>
      <c r="H196" s="371"/>
      <c r="I196" s="55"/>
      <c r="J196" s="41"/>
      <c r="K196" s="9"/>
      <c r="L196" s="9"/>
      <c r="M196" s="368" t="s">
        <v>1208</v>
      </c>
    </row>
    <row r="197" spans="1:13" x14ac:dyDescent="0.15">
      <c r="A197" s="41" t="s">
        <v>910</v>
      </c>
      <c r="B197" s="301" t="s">
        <v>956</v>
      </c>
      <c r="C197" s="555">
        <v>138</v>
      </c>
      <c r="D197" s="55"/>
      <c r="E197" s="55"/>
      <c r="F197" s="55"/>
      <c r="G197" s="55"/>
      <c r="H197" s="371" t="s">
        <v>807</v>
      </c>
      <c r="I197" s="55"/>
      <c r="J197" s="41">
        <f>Таблица1100!G79</f>
        <v>0</v>
      </c>
      <c r="K197" s="9"/>
      <c r="L197" s="9"/>
      <c r="M197" s="368" t="s">
        <v>1208</v>
      </c>
    </row>
    <row r="198" spans="1:13" ht="11.25" x14ac:dyDescent="0.15">
      <c r="A198" s="403" t="s">
        <v>1323</v>
      </c>
      <c r="B198" s="384" t="s">
        <v>1329</v>
      </c>
      <c r="C198" s="555">
        <v>139</v>
      </c>
      <c r="D198" s="55"/>
      <c r="E198" s="55"/>
      <c r="F198" s="55"/>
      <c r="G198" s="55"/>
      <c r="H198" s="371"/>
      <c r="I198" s="55"/>
      <c r="J198" s="41"/>
      <c r="K198" s="9"/>
      <c r="L198" s="9"/>
      <c r="M198" s="402" t="s">
        <v>1208</v>
      </c>
    </row>
    <row r="199" spans="1:13" ht="11.25" x14ac:dyDescent="0.15">
      <c r="A199" s="403" t="s">
        <v>1324</v>
      </c>
      <c r="B199" s="384" t="s">
        <v>1036</v>
      </c>
      <c r="C199" s="555" t="s">
        <v>1638</v>
      </c>
      <c r="D199" s="55"/>
      <c r="E199" s="55"/>
      <c r="F199" s="55"/>
      <c r="G199" s="55"/>
      <c r="H199" s="371"/>
      <c r="I199" s="55"/>
      <c r="J199" s="41"/>
      <c r="K199" s="9"/>
      <c r="L199" s="9"/>
      <c r="M199" s="402" t="s">
        <v>1208</v>
      </c>
    </row>
    <row r="200" spans="1:13" ht="11.25" x14ac:dyDescent="0.15">
      <c r="A200" s="403" t="s">
        <v>1325</v>
      </c>
      <c r="B200" s="384" t="s">
        <v>1330</v>
      </c>
      <c r="C200" s="555">
        <v>140</v>
      </c>
      <c r="D200" s="55"/>
      <c r="E200" s="55"/>
      <c r="F200" s="55"/>
      <c r="G200" s="55"/>
      <c r="H200" s="371"/>
      <c r="I200" s="55"/>
      <c r="J200" s="41"/>
      <c r="K200" s="9"/>
      <c r="L200" s="9"/>
      <c r="M200" s="402" t="s">
        <v>1208</v>
      </c>
    </row>
    <row r="201" spans="1:13" x14ac:dyDescent="0.15">
      <c r="A201" s="9" t="s">
        <v>475</v>
      </c>
      <c r="B201" s="301" t="s">
        <v>957</v>
      </c>
      <c r="C201" s="555">
        <v>141</v>
      </c>
      <c r="D201" s="55"/>
      <c r="E201" s="55"/>
      <c r="F201" s="55"/>
      <c r="G201" s="55"/>
      <c r="H201" s="371" t="s">
        <v>807</v>
      </c>
      <c r="I201" s="55"/>
      <c r="J201" s="41">
        <f>Таблица1100!G131</f>
        <v>0</v>
      </c>
      <c r="K201" s="9"/>
      <c r="L201" s="9"/>
      <c r="M201" s="368" t="s">
        <v>1208</v>
      </c>
    </row>
    <row r="202" spans="1:13" x14ac:dyDescent="0.15">
      <c r="A202" s="9" t="s">
        <v>911</v>
      </c>
      <c r="B202" s="301" t="s">
        <v>958</v>
      </c>
      <c r="C202" s="555">
        <v>142</v>
      </c>
      <c r="D202" s="55"/>
      <c r="E202" s="55"/>
      <c r="F202" s="55"/>
      <c r="G202" s="55"/>
      <c r="H202" s="371"/>
      <c r="I202" s="55"/>
      <c r="J202" s="41">
        <f>Таблица1100!G86</f>
        <v>0</v>
      </c>
      <c r="K202" s="9"/>
      <c r="L202" s="9"/>
      <c r="M202" s="44" t="s">
        <v>1231</v>
      </c>
    </row>
    <row r="203" spans="1:13" x14ac:dyDescent="0.15">
      <c r="A203" s="9" t="s">
        <v>476</v>
      </c>
      <c r="B203" s="301" t="s">
        <v>959</v>
      </c>
      <c r="C203" s="555">
        <v>143</v>
      </c>
      <c r="D203" s="55"/>
      <c r="E203" s="55"/>
      <c r="F203" s="55"/>
      <c r="G203" s="55"/>
      <c r="H203" s="371"/>
      <c r="I203" s="55"/>
      <c r="J203" s="41">
        <f>Таблица1100!G132+Таблица1100!G133</f>
        <v>0</v>
      </c>
      <c r="K203" s="9"/>
      <c r="L203" s="9"/>
      <c r="M203" s="368" t="s">
        <v>1208</v>
      </c>
    </row>
    <row r="204" spans="1:13" x14ac:dyDescent="0.15">
      <c r="A204" s="9" t="s">
        <v>43</v>
      </c>
      <c r="B204" s="301" t="s">
        <v>960</v>
      </c>
      <c r="C204" s="555">
        <v>144</v>
      </c>
      <c r="D204" s="55"/>
      <c r="E204" s="55"/>
      <c r="F204" s="55"/>
      <c r="G204" s="55"/>
      <c r="H204" s="371"/>
      <c r="I204" s="55"/>
      <c r="J204" s="41">
        <f>Таблица1100!G134</f>
        <v>0</v>
      </c>
      <c r="K204" s="9"/>
      <c r="L204" s="9"/>
      <c r="M204" s="368" t="s">
        <v>1208</v>
      </c>
    </row>
    <row r="205" spans="1:13" ht="11.25" x14ac:dyDescent="0.15">
      <c r="A205" s="404" t="s">
        <v>1326</v>
      </c>
      <c r="B205" s="384" t="s">
        <v>1331</v>
      </c>
      <c r="C205" s="555">
        <v>145</v>
      </c>
      <c r="D205" s="55"/>
      <c r="E205" s="55"/>
      <c r="F205" s="55"/>
      <c r="G205" s="55"/>
      <c r="H205" s="371"/>
      <c r="I205" s="55"/>
      <c r="J205" s="41"/>
      <c r="K205" s="9"/>
      <c r="L205" s="9"/>
      <c r="M205" s="402"/>
    </row>
    <row r="206" spans="1:13" ht="11.25" x14ac:dyDescent="0.15">
      <c r="A206" s="404" t="s">
        <v>1327</v>
      </c>
      <c r="B206" s="384" t="s">
        <v>1328</v>
      </c>
      <c r="C206" s="555" t="s">
        <v>1639</v>
      </c>
      <c r="D206" s="55"/>
      <c r="E206" s="55"/>
      <c r="F206" s="55"/>
      <c r="G206" s="55"/>
      <c r="H206" s="371"/>
      <c r="I206" s="55"/>
      <c r="J206" s="41"/>
      <c r="K206" s="9"/>
      <c r="L206" s="9"/>
      <c r="M206" s="402"/>
    </row>
    <row r="207" spans="1:13" x14ac:dyDescent="0.15">
      <c r="A207" s="304" t="s">
        <v>865</v>
      </c>
      <c r="B207" s="301" t="s">
        <v>961</v>
      </c>
      <c r="C207" s="555">
        <v>146</v>
      </c>
      <c r="D207" s="55"/>
      <c r="E207" s="55"/>
      <c r="F207" s="55"/>
      <c r="G207" s="55"/>
      <c r="H207" s="371"/>
      <c r="I207" s="55"/>
      <c r="J207" s="41">
        <f>Таблица1100!G100+Таблица1100!G102+Таблица1100!G103+Таблица1100!G104+Таблица1100!G172+Таблица1100!G174</f>
        <v>0</v>
      </c>
      <c r="K207" s="9"/>
      <c r="L207" s="9"/>
      <c r="M207" s="368" t="s">
        <v>1208</v>
      </c>
    </row>
    <row r="208" spans="1:13" x14ac:dyDescent="0.15">
      <c r="B208" s="298"/>
    </row>
    <row r="209" spans="1:13" x14ac:dyDescent="0.15">
      <c r="B209" s="298"/>
    </row>
    <row r="210" spans="1:13" x14ac:dyDescent="0.15">
      <c r="B210" s="298"/>
    </row>
    <row r="211" spans="1:13" x14ac:dyDescent="0.15">
      <c r="A211" s="298" t="s">
        <v>147</v>
      </c>
      <c r="B211" s="298"/>
      <c r="C211" s="298"/>
      <c r="D211" s="298"/>
      <c r="E211" s="298"/>
      <c r="F211" s="298"/>
      <c r="G211" s="298"/>
      <c r="H211" s="298"/>
      <c r="I211" s="298"/>
      <c r="J211" s="298"/>
      <c r="K211" s="298"/>
      <c r="L211" s="298"/>
      <c r="M211" s="298"/>
    </row>
  </sheetData>
  <mergeCells count="2">
    <mergeCell ref="C2:F2"/>
    <mergeCell ref="D4:F4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8" sqref="D6:D8"/>
    </sheetView>
  </sheetViews>
  <sheetFormatPr defaultColWidth="9.140625" defaultRowHeight="10.5" customHeight="1" x14ac:dyDescent="0.15"/>
  <cols>
    <col min="1" max="1" width="53.42578125" style="66" bestFit="1" customWidth="1"/>
    <col min="2" max="2" width="9.28515625" style="105" customWidth="1"/>
    <col min="3" max="3" width="8.7109375" style="66" customWidth="1"/>
    <col min="4" max="4" width="19" style="66" customWidth="1"/>
    <col min="5" max="5" width="15.42578125" style="66" customWidth="1"/>
    <col min="6" max="6" width="14" style="66" customWidth="1"/>
    <col min="7" max="9" width="11.7109375" style="66" customWidth="1"/>
    <col min="10" max="16384" width="9.140625" style="66"/>
  </cols>
  <sheetData>
    <row r="1" spans="1:9" s="105" customFormat="1" x14ac:dyDescent="0.15">
      <c r="A1" s="105" t="s">
        <v>928</v>
      </c>
    </row>
    <row r="2" spans="1:9" x14ac:dyDescent="0.15">
      <c r="A2" s="69" t="s">
        <v>929</v>
      </c>
      <c r="B2" s="105" t="s">
        <v>158</v>
      </c>
    </row>
    <row r="3" spans="1:9" ht="31.5" x14ac:dyDescent="0.15">
      <c r="A3" s="234" t="s">
        <v>156</v>
      </c>
      <c r="B3" s="296"/>
      <c r="C3" s="234" t="s">
        <v>27</v>
      </c>
      <c r="D3" s="112" t="s">
        <v>930</v>
      </c>
      <c r="E3" s="112" t="s">
        <v>931</v>
      </c>
      <c r="F3" s="112" t="s">
        <v>932</v>
      </c>
      <c r="G3" s="415" t="s">
        <v>1332</v>
      </c>
      <c r="H3" s="415" t="s">
        <v>1333</v>
      </c>
      <c r="I3" s="415" t="s">
        <v>1334</v>
      </c>
    </row>
    <row r="4" spans="1:9" s="105" customFormat="1" x14ac:dyDescent="0.15">
      <c r="A4" s="105" t="s">
        <v>157</v>
      </c>
      <c r="B4" s="295"/>
      <c r="C4" s="195"/>
      <c r="D4" s="195" t="s">
        <v>62</v>
      </c>
      <c r="E4" s="195" t="s">
        <v>63</v>
      </c>
      <c r="F4" s="195" t="s">
        <v>65</v>
      </c>
      <c r="G4" s="411" t="s">
        <v>64</v>
      </c>
      <c r="H4" s="411" t="s">
        <v>517</v>
      </c>
      <c r="I4" s="411" t="s">
        <v>520</v>
      </c>
    </row>
    <row r="5" spans="1:9" x14ac:dyDescent="0.15">
      <c r="A5" s="26" t="s">
        <v>159</v>
      </c>
      <c r="B5" s="284"/>
      <c r="C5" s="26" t="s">
        <v>245</v>
      </c>
      <c r="D5" s="26" t="s">
        <v>62</v>
      </c>
      <c r="E5" s="26" t="s">
        <v>63</v>
      </c>
      <c r="F5" s="414" t="s">
        <v>65</v>
      </c>
      <c r="G5" s="412" t="s">
        <v>64</v>
      </c>
      <c r="H5" s="412" t="s">
        <v>517</v>
      </c>
      <c r="I5" s="412" t="s">
        <v>520</v>
      </c>
    </row>
    <row r="6" spans="1:9" x14ac:dyDescent="0.15">
      <c r="A6" s="109" t="s">
        <v>933</v>
      </c>
      <c r="B6" s="10" t="s">
        <v>130</v>
      </c>
      <c r="C6" s="94">
        <v>1</v>
      </c>
      <c r="D6" s="480"/>
      <c r="E6" s="30"/>
      <c r="F6" s="288"/>
      <c r="G6" s="413"/>
      <c r="H6" s="413"/>
      <c r="I6" s="413"/>
    </row>
    <row r="7" spans="1:9" x14ac:dyDescent="0.15">
      <c r="A7" s="109" t="s">
        <v>934</v>
      </c>
      <c r="B7" s="10" t="s">
        <v>131</v>
      </c>
      <c r="C7" s="94">
        <v>2</v>
      </c>
      <c r="D7" s="38"/>
      <c r="E7" s="287"/>
      <c r="F7" s="288"/>
      <c r="G7" s="413"/>
      <c r="H7" s="413"/>
      <c r="I7" s="413"/>
    </row>
    <row r="8" spans="1:9" x14ac:dyDescent="0.15">
      <c r="A8" s="109" t="s">
        <v>935</v>
      </c>
      <c r="B8" s="10" t="s">
        <v>132</v>
      </c>
      <c r="C8" s="94">
        <v>3</v>
      </c>
      <c r="D8" s="480"/>
      <c r="E8" s="287"/>
      <c r="F8" s="288"/>
      <c r="G8" s="457"/>
      <c r="H8" s="457"/>
      <c r="I8" s="457"/>
    </row>
    <row r="9" spans="1:9" x14ac:dyDescent="0.15">
      <c r="A9" s="80"/>
      <c r="B9" s="195"/>
      <c r="C9" s="297"/>
      <c r="D9" s="196"/>
      <c r="E9" s="83"/>
      <c r="F9" s="289"/>
    </row>
    <row r="10" spans="1:9" s="105" customFormat="1" x14ac:dyDescent="0.15">
      <c r="A10" s="105" t="s">
        <v>147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view="pageBreakPreview" topLeftCell="A5" zoomScaleNormal="80" zoomScaleSheetLayoutView="100" workbookViewId="0">
      <selection activeCell="A19" sqref="A19"/>
    </sheetView>
  </sheetViews>
  <sheetFormatPr defaultColWidth="9.140625" defaultRowHeight="10.5" customHeight="1" x14ac:dyDescent="0.15"/>
  <cols>
    <col min="1" max="1" width="31.28515625" style="66" customWidth="1"/>
    <col min="2" max="2" width="9.28515625" style="105" customWidth="1"/>
    <col min="3" max="3" width="8.7109375" style="66" customWidth="1"/>
    <col min="4" max="5" width="16.85546875" style="66" customWidth="1"/>
    <col min="6" max="7" width="15.42578125" style="66" customWidth="1"/>
    <col min="8" max="8" width="14" style="66" customWidth="1"/>
    <col min="9" max="9" width="15.28515625" style="66" customWidth="1"/>
    <col min="10" max="10" width="18.140625" style="66" customWidth="1"/>
    <col min="11" max="16384" width="9.140625" style="66"/>
  </cols>
  <sheetData>
    <row r="1" spans="1:10" s="105" customFormat="1" x14ac:dyDescent="0.15">
      <c r="A1" s="105" t="s">
        <v>481</v>
      </c>
    </row>
    <row r="2" spans="1:10" x14ac:dyDescent="0.15">
      <c r="A2" s="69" t="s">
        <v>152</v>
      </c>
      <c r="B2" s="105" t="s">
        <v>158</v>
      </c>
    </row>
    <row r="3" spans="1:10" x14ac:dyDescent="0.15">
      <c r="A3" s="651" t="s">
        <v>484</v>
      </c>
      <c r="B3" s="651"/>
      <c r="C3" s="651"/>
      <c r="D3" s="651"/>
      <c r="E3" s="651"/>
      <c r="F3" s="651"/>
      <c r="G3" s="72"/>
    </row>
    <row r="4" spans="1:10" x14ac:dyDescent="0.15">
      <c r="A4" s="72"/>
      <c r="B4" s="72"/>
      <c r="C4" s="72"/>
      <c r="D4" s="652" t="s">
        <v>299</v>
      </c>
      <c r="E4" s="652"/>
      <c r="F4" s="652"/>
      <c r="G4" s="196"/>
    </row>
    <row r="5" spans="1:10" x14ac:dyDescent="0.15">
      <c r="A5" s="72"/>
      <c r="B5" s="72"/>
      <c r="C5" s="72"/>
      <c r="D5" s="72"/>
      <c r="E5" s="72"/>
      <c r="F5" s="81"/>
      <c r="G5" s="81"/>
    </row>
    <row r="6" spans="1:10" s="105" customFormat="1" x14ac:dyDescent="0.15">
      <c r="A6" s="105" t="s">
        <v>157</v>
      </c>
      <c r="B6" s="295"/>
      <c r="C6" s="195"/>
      <c r="D6" s="195" t="s">
        <v>62</v>
      </c>
      <c r="E6" s="195" t="s">
        <v>848</v>
      </c>
      <c r="F6" s="195" t="s">
        <v>63</v>
      </c>
      <c r="G6" s="195" t="s">
        <v>276</v>
      </c>
      <c r="H6" s="195" t="s">
        <v>65</v>
      </c>
      <c r="I6" s="195" t="s">
        <v>64</v>
      </c>
      <c r="J6" s="195" t="s">
        <v>517</v>
      </c>
    </row>
    <row r="7" spans="1:10" ht="11.25" hidden="1" customHeight="1" x14ac:dyDescent="0.15">
      <c r="B7" s="69"/>
      <c r="C7" s="81"/>
      <c r="D7" s="81"/>
      <c r="E7" s="81"/>
      <c r="F7" s="81"/>
      <c r="G7" s="81"/>
    </row>
    <row r="8" spans="1:10" ht="73.5" x14ac:dyDescent="0.15">
      <c r="A8" s="234" t="s">
        <v>156</v>
      </c>
      <c r="B8" s="296"/>
      <c r="C8" s="234" t="s">
        <v>27</v>
      </c>
      <c r="D8" s="129" t="s">
        <v>1232</v>
      </c>
      <c r="E8" s="483" t="s">
        <v>913</v>
      </c>
      <c r="F8" s="129" t="s">
        <v>1233</v>
      </c>
      <c r="G8" s="483" t="s">
        <v>914</v>
      </c>
      <c r="H8" s="481" t="s">
        <v>912</v>
      </c>
      <c r="I8" s="481" t="s">
        <v>1016</v>
      </c>
      <c r="J8" s="377" t="s">
        <v>1234</v>
      </c>
    </row>
    <row r="9" spans="1:10" x14ac:dyDescent="0.15">
      <c r="A9" s="482" t="s">
        <v>159</v>
      </c>
      <c r="B9" s="284"/>
      <c r="C9" s="482" t="s">
        <v>245</v>
      </c>
      <c r="D9" s="482" t="s">
        <v>62</v>
      </c>
      <c r="E9" s="217" t="s">
        <v>848</v>
      </c>
      <c r="F9" s="482" t="s">
        <v>63</v>
      </c>
      <c r="G9" s="217" t="s">
        <v>276</v>
      </c>
      <c r="H9" s="482" t="s">
        <v>65</v>
      </c>
      <c r="I9" s="482" t="s">
        <v>64</v>
      </c>
      <c r="J9" s="482" t="s">
        <v>517</v>
      </c>
    </row>
    <row r="10" spans="1:10" x14ac:dyDescent="0.15">
      <c r="A10" s="375" t="s">
        <v>1335</v>
      </c>
      <c r="B10" s="485" t="s">
        <v>130</v>
      </c>
      <c r="C10" s="94">
        <v>1</v>
      </c>
      <c r="D10" s="490"/>
      <c r="E10" s="491"/>
      <c r="F10" s="490"/>
      <c r="G10" s="491"/>
      <c r="H10" s="492"/>
      <c r="I10" s="492"/>
      <c r="J10" s="482" t="s">
        <v>1208</v>
      </c>
    </row>
    <row r="11" spans="1:10" ht="21" x14ac:dyDescent="0.15">
      <c r="A11" s="277" t="s">
        <v>1336</v>
      </c>
      <c r="B11" s="485" t="s">
        <v>131</v>
      </c>
      <c r="C11" s="94">
        <v>2</v>
      </c>
      <c r="D11" s="490"/>
      <c r="E11" s="491"/>
      <c r="F11" s="493"/>
      <c r="G11" s="494"/>
      <c r="H11" s="492"/>
      <c r="I11" s="492"/>
      <c r="J11" s="482" t="s">
        <v>1208</v>
      </c>
    </row>
    <row r="12" spans="1:10" x14ac:dyDescent="0.15">
      <c r="A12" s="277" t="s">
        <v>239</v>
      </c>
      <c r="B12" s="485" t="s">
        <v>132</v>
      </c>
      <c r="C12" s="94">
        <v>3</v>
      </c>
      <c r="D12" s="490"/>
      <c r="E12" s="491"/>
      <c r="F12" s="493"/>
      <c r="G12" s="494"/>
      <c r="H12" s="492"/>
      <c r="I12" s="492"/>
      <c r="J12" s="484"/>
    </row>
    <row r="13" spans="1:10" x14ac:dyDescent="0.15">
      <c r="A13" s="277" t="s">
        <v>1595</v>
      </c>
      <c r="B13" s="485" t="s">
        <v>133</v>
      </c>
      <c r="C13" s="94">
        <v>4</v>
      </c>
      <c r="D13" s="490"/>
      <c r="E13" s="491"/>
      <c r="F13" s="493"/>
      <c r="G13" s="494"/>
      <c r="H13" s="492"/>
      <c r="I13" s="492"/>
      <c r="J13" s="484"/>
    </row>
    <row r="14" spans="1:10" ht="31.5" x14ac:dyDescent="0.15">
      <c r="A14" s="277" t="s">
        <v>240</v>
      </c>
      <c r="B14" s="485" t="s">
        <v>134</v>
      </c>
      <c r="C14" s="94">
        <v>5</v>
      </c>
      <c r="D14" s="490"/>
      <c r="E14" s="491"/>
      <c r="F14" s="493"/>
      <c r="G14" s="494"/>
      <c r="H14" s="492"/>
      <c r="I14" s="492"/>
      <c r="J14" s="484" t="s">
        <v>1235</v>
      </c>
    </row>
    <row r="15" spans="1:10" ht="21" x14ac:dyDescent="0.15">
      <c r="A15" s="277" t="s">
        <v>1578</v>
      </c>
      <c r="B15" s="416" t="s">
        <v>1579</v>
      </c>
      <c r="C15" s="486" t="s">
        <v>509</v>
      </c>
      <c r="D15" s="490"/>
      <c r="E15" s="491"/>
      <c r="F15" s="493"/>
      <c r="G15" s="494"/>
      <c r="H15" s="492"/>
      <c r="I15" s="492"/>
      <c r="J15" s="487" t="s">
        <v>1580</v>
      </c>
    </row>
    <row r="16" spans="1:10" ht="42" x14ac:dyDescent="0.15">
      <c r="A16" s="376" t="s">
        <v>1337</v>
      </c>
      <c r="B16" s="485" t="s">
        <v>1112</v>
      </c>
      <c r="C16" s="94">
        <v>6</v>
      </c>
      <c r="D16" s="176"/>
      <c r="E16" s="516"/>
      <c r="F16" s="158"/>
      <c r="G16" s="514"/>
      <c r="H16" s="515"/>
      <c r="I16" s="515"/>
      <c r="J16" s="487" t="s">
        <v>1593</v>
      </c>
    </row>
    <row r="17" spans="1:10" ht="42" x14ac:dyDescent="0.15">
      <c r="A17" s="376" t="s">
        <v>1338</v>
      </c>
      <c r="B17" s="416" t="s">
        <v>1339</v>
      </c>
      <c r="C17" s="94">
        <v>7</v>
      </c>
      <c r="D17" s="490"/>
      <c r="E17" s="491"/>
      <c r="F17" s="493"/>
      <c r="G17" s="494"/>
      <c r="H17" s="492"/>
      <c r="I17" s="492"/>
      <c r="J17" s="487" t="s">
        <v>1593</v>
      </c>
    </row>
    <row r="18" spans="1:10" ht="36" customHeight="1" x14ac:dyDescent="0.15">
      <c r="A18" s="277" t="s">
        <v>241</v>
      </c>
      <c r="B18" s="485" t="s">
        <v>135</v>
      </c>
      <c r="C18" s="94">
        <v>8</v>
      </c>
      <c r="D18" s="490"/>
      <c r="E18" s="491"/>
      <c r="F18" s="493"/>
      <c r="G18" s="494"/>
      <c r="H18" s="492"/>
      <c r="I18" s="492"/>
      <c r="J18" s="487" t="s">
        <v>1582</v>
      </c>
    </row>
    <row r="19" spans="1:10" ht="31.5" x14ac:dyDescent="0.15">
      <c r="A19" s="277" t="s">
        <v>1641</v>
      </c>
      <c r="B19" s="485" t="s">
        <v>136</v>
      </c>
      <c r="C19" s="94">
        <v>9</v>
      </c>
      <c r="D19" s="490"/>
      <c r="E19" s="491"/>
      <c r="F19" s="493"/>
      <c r="G19" s="494"/>
      <c r="H19" s="492"/>
      <c r="I19" s="492"/>
      <c r="J19" s="487" t="s">
        <v>1594</v>
      </c>
    </row>
    <row r="20" spans="1:10" ht="42" x14ac:dyDescent="0.15">
      <c r="A20" s="277" t="s">
        <v>288</v>
      </c>
      <c r="B20" s="485" t="s">
        <v>137</v>
      </c>
      <c r="C20" s="94">
        <v>10</v>
      </c>
      <c r="D20" s="490"/>
      <c r="E20" s="491"/>
      <c r="F20" s="493"/>
      <c r="G20" s="494"/>
      <c r="H20" s="492"/>
      <c r="I20" s="492"/>
      <c r="J20" s="487" t="s">
        <v>1593</v>
      </c>
    </row>
    <row r="21" spans="1:10" ht="42" x14ac:dyDescent="0.15">
      <c r="A21" s="277" t="s">
        <v>480</v>
      </c>
      <c r="B21" s="485" t="s">
        <v>236</v>
      </c>
      <c r="C21" s="94">
        <v>11</v>
      </c>
      <c r="D21" s="490"/>
      <c r="E21" s="491"/>
      <c r="F21" s="493"/>
      <c r="G21" s="494"/>
      <c r="H21" s="492"/>
      <c r="I21" s="492"/>
      <c r="J21" s="487" t="s">
        <v>1593</v>
      </c>
    </row>
    <row r="22" spans="1:10" ht="42" x14ac:dyDescent="0.15">
      <c r="A22" s="277" t="s">
        <v>922</v>
      </c>
      <c r="B22" s="485" t="s">
        <v>138</v>
      </c>
      <c r="C22" s="94">
        <v>12</v>
      </c>
      <c r="D22" s="490"/>
      <c r="E22" s="491"/>
      <c r="F22" s="493"/>
      <c r="G22" s="494"/>
      <c r="H22" s="492"/>
      <c r="I22" s="492"/>
      <c r="J22" s="487" t="s">
        <v>1593</v>
      </c>
    </row>
    <row r="23" spans="1:10" ht="31.5" x14ac:dyDescent="0.15">
      <c r="A23" s="277" t="s">
        <v>1581</v>
      </c>
      <c r="B23" s="416" t="s">
        <v>139</v>
      </c>
      <c r="C23" s="94">
        <v>13</v>
      </c>
      <c r="D23" s="176"/>
      <c r="E23" s="535" t="s">
        <v>807</v>
      </c>
      <c r="F23" s="158"/>
      <c r="G23" s="534" t="s">
        <v>807</v>
      </c>
      <c r="H23" s="515"/>
      <c r="I23" s="515"/>
      <c r="J23" s="487" t="s">
        <v>1582</v>
      </c>
    </row>
    <row r="24" spans="1:10" x14ac:dyDescent="0.15">
      <c r="A24" s="80"/>
      <c r="B24" s="195"/>
      <c r="C24" s="297"/>
      <c r="D24" s="354"/>
      <c r="E24" s="358"/>
      <c r="F24" s="83"/>
      <c r="G24" s="359"/>
      <c r="H24" s="289"/>
      <c r="I24" s="289"/>
    </row>
    <row r="25" spans="1:10" s="105" customFormat="1" x14ac:dyDescent="0.15">
      <c r="A25" s="105" t="s">
        <v>147</v>
      </c>
    </row>
  </sheetData>
  <mergeCells count="2">
    <mergeCell ref="A3:F3"/>
    <mergeCell ref="D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view="pageBreakPreview" zoomScaleNormal="100" zoomScaleSheetLayoutView="100" workbookViewId="0">
      <selection activeCell="J18" sqref="J18"/>
    </sheetView>
  </sheetViews>
  <sheetFormatPr defaultRowHeight="10.5" x14ac:dyDescent="0.15"/>
  <cols>
    <col min="1" max="1" width="7.28515625" style="497" customWidth="1"/>
    <col min="2" max="2" width="7.28515625" style="511" customWidth="1"/>
    <col min="3" max="9" width="15.28515625" style="495" customWidth="1"/>
    <col min="10" max="10" width="15.28515625" style="497" customWidth="1"/>
    <col min="11" max="16384" width="9.140625" style="497"/>
  </cols>
  <sheetData>
    <row r="1" spans="1:10" s="511" customFormat="1" x14ac:dyDescent="0.15">
      <c r="A1" s="506" t="s">
        <v>1591</v>
      </c>
      <c r="B1" s="506"/>
      <c r="C1" s="506"/>
      <c r="D1" s="506"/>
      <c r="E1" s="506"/>
      <c r="F1" s="506"/>
      <c r="G1" s="506"/>
      <c r="H1" s="506"/>
      <c r="I1" s="505"/>
      <c r="J1" s="502"/>
    </row>
    <row r="2" spans="1:10" x14ac:dyDescent="0.15">
      <c r="B2" s="512" t="s">
        <v>158</v>
      </c>
    </row>
    <row r="3" spans="1:10" x14ac:dyDescent="0.15">
      <c r="A3" s="654" t="s">
        <v>1590</v>
      </c>
      <c r="B3" s="654"/>
      <c r="C3" s="654"/>
      <c r="D3" s="654"/>
      <c r="E3" s="654"/>
      <c r="F3" s="654"/>
      <c r="G3" s="654"/>
      <c r="H3" s="654"/>
      <c r="I3" s="654"/>
      <c r="J3" s="654"/>
    </row>
    <row r="4" spans="1:10" s="498" customFormat="1" ht="45.75" customHeight="1" x14ac:dyDescent="0.25">
      <c r="A4" s="655" t="s">
        <v>1592</v>
      </c>
      <c r="B4" s="501"/>
      <c r="C4" s="653" t="s">
        <v>1588</v>
      </c>
      <c r="D4" s="653"/>
      <c r="E4" s="653"/>
      <c r="F4" s="657" t="s">
        <v>1586</v>
      </c>
      <c r="G4" s="653" t="s">
        <v>1589</v>
      </c>
      <c r="H4" s="653"/>
      <c r="I4" s="653"/>
      <c r="J4" s="657" t="s">
        <v>1587</v>
      </c>
    </row>
    <row r="5" spans="1:10" ht="52.5" x14ac:dyDescent="0.15">
      <c r="A5" s="656"/>
      <c r="B5" s="503"/>
      <c r="C5" s="489" t="s">
        <v>1583</v>
      </c>
      <c r="D5" s="489" t="s">
        <v>1584</v>
      </c>
      <c r="E5" s="489" t="s">
        <v>1585</v>
      </c>
      <c r="F5" s="658"/>
      <c r="G5" s="489" t="s">
        <v>1583</v>
      </c>
      <c r="H5" s="489" t="s">
        <v>1584</v>
      </c>
      <c r="I5" s="489" t="s">
        <v>1585</v>
      </c>
      <c r="J5" s="658"/>
    </row>
    <row r="6" spans="1:10" s="511" customFormat="1" x14ac:dyDescent="0.15">
      <c r="A6" s="509" t="s">
        <v>157</v>
      </c>
      <c r="B6" s="500"/>
      <c r="C6" s="501">
        <v>1</v>
      </c>
      <c r="D6" s="501">
        <v>2</v>
      </c>
      <c r="E6" s="501">
        <v>3</v>
      </c>
      <c r="F6" s="501">
        <v>4</v>
      </c>
      <c r="G6" s="501">
        <v>5</v>
      </c>
      <c r="H6" s="501">
        <v>6</v>
      </c>
      <c r="I6" s="501">
        <v>7</v>
      </c>
      <c r="J6" s="501">
        <v>8</v>
      </c>
    </row>
    <row r="7" spans="1:10" x14ac:dyDescent="0.15">
      <c r="A7" s="499"/>
      <c r="B7" s="504"/>
      <c r="C7" s="489">
        <v>1</v>
      </c>
      <c r="D7" s="489">
        <v>2</v>
      </c>
      <c r="E7" s="489">
        <v>3</v>
      </c>
      <c r="F7" s="488"/>
      <c r="G7" s="489">
        <v>4</v>
      </c>
      <c r="H7" s="489">
        <v>5</v>
      </c>
      <c r="I7" s="489">
        <v>6</v>
      </c>
      <c r="J7" s="488"/>
    </row>
    <row r="8" spans="1:10" x14ac:dyDescent="0.15">
      <c r="A8" s="499">
        <v>1</v>
      </c>
      <c r="B8" s="504" t="s">
        <v>130</v>
      </c>
      <c r="C8" s="517"/>
      <c r="D8" s="517"/>
      <c r="E8" s="517"/>
      <c r="F8" s="517">
        <f>Таблица1001!H9</f>
        <v>0</v>
      </c>
      <c r="G8" s="517"/>
      <c r="H8" s="517"/>
      <c r="I8" s="517"/>
      <c r="J8" s="518">
        <f>Таблица1001!F30</f>
        <v>0</v>
      </c>
    </row>
    <row r="9" spans="1:10" x14ac:dyDescent="0.15">
      <c r="A9" s="496"/>
      <c r="B9" s="502"/>
      <c r="J9" s="496"/>
    </row>
    <row r="10" spans="1:10" s="511" customFormat="1" x14ac:dyDescent="0.15">
      <c r="A10" s="502" t="s">
        <v>147</v>
      </c>
      <c r="B10" s="502"/>
      <c r="C10" s="505"/>
      <c r="D10" s="505"/>
      <c r="E10" s="505"/>
      <c r="F10" s="505"/>
      <c r="G10" s="505"/>
      <c r="H10" s="505"/>
      <c r="I10" s="505"/>
      <c r="J10" s="502"/>
    </row>
    <row r="11" spans="1:10" x14ac:dyDescent="0.15">
      <c r="A11" s="496"/>
      <c r="B11" s="510"/>
      <c r="J11" s="496"/>
    </row>
    <row r="12" spans="1:10" x14ac:dyDescent="0.15">
      <c r="A12" s="496"/>
      <c r="B12" s="510"/>
      <c r="J12" s="496"/>
    </row>
    <row r="13" spans="1:10" x14ac:dyDescent="0.15">
      <c r="A13" s="496"/>
      <c r="B13" s="510"/>
      <c r="J13" s="496"/>
    </row>
    <row r="14" spans="1:10" x14ac:dyDescent="0.15">
      <c r="A14" s="496"/>
      <c r="B14" s="510"/>
      <c r="J14" s="496"/>
    </row>
    <row r="15" spans="1:10" x14ac:dyDescent="0.15">
      <c r="A15" s="496"/>
      <c r="B15" s="510"/>
      <c r="J15" s="496"/>
    </row>
    <row r="16" spans="1:10" x14ac:dyDescent="0.15">
      <c r="A16" s="496"/>
      <c r="B16" s="510"/>
      <c r="J16" s="496"/>
    </row>
    <row r="17" spans="1:10" x14ac:dyDescent="0.15">
      <c r="A17" s="496"/>
      <c r="B17" s="510"/>
      <c r="J17" s="496"/>
    </row>
  </sheetData>
  <mergeCells count="6">
    <mergeCell ref="C4:E4"/>
    <mergeCell ref="G4:I4"/>
    <mergeCell ref="A3:J3"/>
    <mergeCell ref="A4:A5"/>
    <mergeCell ref="F4:F5"/>
    <mergeCell ref="J4:J5"/>
  </mergeCells>
  <pageMargins left="0.39370078740157483" right="0.39370078740157483" top="0.78740157480314965" bottom="0.78740157480314965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="80" zoomScaleNormal="80" workbookViewId="0">
      <selection activeCell="D12" sqref="D12"/>
    </sheetView>
  </sheetViews>
  <sheetFormatPr defaultColWidth="9.140625" defaultRowHeight="10.5" customHeight="1" x14ac:dyDescent="0.15"/>
  <cols>
    <col min="1" max="1" width="60.42578125" style="66" customWidth="1"/>
    <col min="2" max="2" width="9.28515625" style="105" customWidth="1"/>
    <col min="3" max="3" width="8.7109375" style="66" customWidth="1"/>
    <col min="4" max="4" width="22.7109375" style="66" customWidth="1"/>
    <col min="5" max="5" width="21.85546875" style="66" customWidth="1"/>
    <col min="6" max="16384" width="9.140625" style="66"/>
  </cols>
  <sheetData>
    <row r="1" spans="1:5" s="105" customFormat="1" x14ac:dyDescent="0.15">
      <c r="A1" s="105" t="s">
        <v>714</v>
      </c>
    </row>
    <row r="2" spans="1:5" x14ac:dyDescent="0.15">
      <c r="A2" s="69" t="s">
        <v>164</v>
      </c>
      <c r="B2" s="507" t="s">
        <v>158</v>
      </c>
    </row>
    <row r="3" spans="1:5" x14ac:dyDescent="0.15">
      <c r="A3" s="651" t="s">
        <v>636</v>
      </c>
      <c r="B3" s="651"/>
      <c r="C3" s="651"/>
      <c r="D3" s="651"/>
    </row>
    <row r="4" spans="1:5" ht="12" customHeight="1" x14ac:dyDescent="0.15">
      <c r="A4" s="652" t="s">
        <v>483</v>
      </c>
      <c r="B4" s="652"/>
      <c r="C4" s="652"/>
      <c r="D4" s="652"/>
    </row>
    <row r="5" spans="1:5" x14ac:dyDescent="0.15">
      <c r="A5" s="72"/>
      <c r="B5" s="72"/>
      <c r="C5" s="72"/>
      <c r="D5" s="81"/>
    </row>
    <row r="6" spans="1:5" ht="21" x14ac:dyDescent="0.15">
      <c r="A6" s="26" t="s">
        <v>156</v>
      </c>
      <c r="B6" s="284"/>
      <c r="C6" s="26" t="s">
        <v>27</v>
      </c>
      <c r="D6" s="26" t="s">
        <v>300</v>
      </c>
      <c r="E6" s="60" t="s">
        <v>1074</v>
      </c>
    </row>
    <row r="7" spans="1:5" s="105" customFormat="1" x14ac:dyDescent="0.15">
      <c r="A7" s="508" t="s">
        <v>157</v>
      </c>
      <c r="B7" s="284"/>
      <c r="C7" s="10"/>
      <c r="D7" s="10" t="s">
        <v>62</v>
      </c>
      <c r="E7" s="10" t="s">
        <v>848</v>
      </c>
    </row>
    <row r="8" spans="1:5" x14ac:dyDescent="0.15">
      <c r="A8" s="26" t="s">
        <v>159</v>
      </c>
      <c r="B8" s="284"/>
      <c r="C8" s="26" t="s">
        <v>245</v>
      </c>
      <c r="D8" s="26" t="s">
        <v>62</v>
      </c>
      <c r="E8" s="26" t="s">
        <v>848</v>
      </c>
    </row>
    <row r="9" spans="1:5" x14ac:dyDescent="0.15">
      <c r="A9" s="277" t="s">
        <v>923</v>
      </c>
      <c r="B9" s="10" t="s">
        <v>130</v>
      </c>
      <c r="C9" s="94">
        <v>1</v>
      </c>
      <c r="D9" s="30"/>
      <c r="E9" s="30"/>
    </row>
    <row r="10" spans="1:5" x14ac:dyDescent="0.15">
      <c r="A10" s="277" t="s">
        <v>637</v>
      </c>
      <c r="B10" s="10" t="s">
        <v>131</v>
      </c>
      <c r="C10" s="94">
        <v>2</v>
      </c>
      <c r="D10" s="287"/>
      <c r="E10" s="287"/>
    </row>
    <row r="11" spans="1:5" x14ac:dyDescent="0.15">
      <c r="A11" s="277" t="s">
        <v>293</v>
      </c>
      <c r="B11" s="10" t="s">
        <v>132</v>
      </c>
      <c r="C11" s="94">
        <v>3</v>
      </c>
      <c r="D11" s="287"/>
      <c r="E11" s="287"/>
    </row>
    <row r="12" spans="1:5" x14ac:dyDescent="0.15">
      <c r="A12" s="277" t="s">
        <v>292</v>
      </c>
      <c r="B12" s="10" t="s">
        <v>133</v>
      </c>
      <c r="C12" s="94">
        <v>4</v>
      </c>
      <c r="D12" s="287"/>
      <c r="E12" s="287"/>
    </row>
    <row r="13" spans="1:5" x14ac:dyDescent="0.15">
      <c r="A13" s="277" t="s">
        <v>638</v>
      </c>
      <c r="B13" s="10" t="s">
        <v>236</v>
      </c>
      <c r="C13" s="94">
        <v>9</v>
      </c>
      <c r="D13" s="287"/>
      <c r="E13" s="287"/>
    </row>
    <row r="14" spans="1:5" x14ac:dyDescent="0.15">
      <c r="A14" s="277" t="s">
        <v>482</v>
      </c>
      <c r="B14" s="10" t="s">
        <v>139</v>
      </c>
      <c r="C14" s="94">
        <v>10</v>
      </c>
      <c r="D14" s="287"/>
      <c r="E14" s="287"/>
    </row>
    <row r="15" spans="1:5" x14ac:dyDescent="0.15">
      <c r="A15" s="277" t="s">
        <v>242</v>
      </c>
      <c r="B15" s="10" t="s">
        <v>140</v>
      </c>
      <c r="C15" s="94">
        <v>11</v>
      </c>
      <c r="D15" s="287"/>
      <c r="E15" s="287"/>
    </row>
    <row r="16" spans="1:5" x14ac:dyDescent="0.15">
      <c r="A16" s="80"/>
      <c r="B16" s="195"/>
      <c r="C16" s="81"/>
      <c r="D16" s="83"/>
    </row>
    <row r="17" spans="1:1" s="105" customFormat="1" x14ac:dyDescent="0.15">
      <c r="A17" s="507" t="s">
        <v>147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A9" sqref="A9:A20"/>
    </sheetView>
  </sheetViews>
  <sheetFormatPr defaultColWidth="9.140625" defaultRowHeight="10.5" customHeight="1" x14ac:dyDescent="0.15"/>
  <cols>
    <col min="1" max="1" width="29.28515625" style="66" customWidth="1"/>
    <col min="2" max="2" width="10.5703125" style="105" bestFit="1" customWidth="1"/>
    <col min="3" max="3" width="15.5703125" style="66" customWidth="1"/>
    <col min="4" max="4" width="10.7109375" style="66" customWidth="1"/>
    <col min="5" max="5" width="14.28515625" style="66" customWidth="1"/>
    <col min="6" max="6" width="17.42578125" style="66" customWidth="1"/>
    <col min="7" max="7" width="19.42578125" style="66" customWidth="1"/>
    <col min="8" max="8" width="9.140625" style="66" customWidth="1"/>
    <col min="9" max="16384" width="9.140625" style="66"/>
  </cols>
  <sheetData>
    <row r="1" spans="1:12" s="105" customFormat="1" x14ac:dyDescent="0.15">
      <c r="A1" s="105" t="s">
        <v>715</v>
      </c>
    </row>
    <row r="2" spans="1:12" x14ac:dyDescent="0.15">
      <c r="A2" s="72" t="s">
        <v>151</v>
      </c>
      <c r="B2" s="105" t="s">
        <v>158</v>
      </c>
      <c r="C2" s="661" t="s">
        <v>1113</v>
      </c>
      <c r="D2" s="662"/>
      <c r="E2" s="662"/>
      <c r="F2" s="662"/>
      <c r="G2" s="662"/>
      <c r="H2" s="662"/>
    </row>
    <row r="3" spans="1:12" ht="14.25" customHeight="1" x14ac:dyDescent="0.15">
      <c r="A3" s="663" t="s">
        <v>352</v>
      </c>
      <c r="B3" s="664"/>
      <c r="C3" s="664"/>
      <c r="D3" s="664"/>
      <c r="E3" s="664"/>
    </row>
    <row r="4" spans="1:12" ht="14.25" customHeight="1" x14ac:dyDescent="0.15">
      <c r="A4" s="291"/>
      <c r="B4" s="292"/>
      <c r="C4" s="292"/>
      <c r="D4" s="292"/>
      <c r="E4" s="292"/>
    </row>
    <row r="5" spans="1:12" x14ac:dyDescent="0.15">
      <c r="A5" s="659" t="s">
        <v>156</v>
      </c>
      <c r="B5" s="293"/>
      <c r="C5" s="660" t="s">
        <v>27</v>
      </c>
      <c r="D5" s="660" t="s">
        <v>300</v>
      </c>
      <c r="E5" s="665" t="s">
        <v>1074</v>
      </c>
      <c r="F5" s="179"/>
      <c r="G5" s="196"/>
      <c r="H5" s="196"/>
    </row>
    <row r="6" spans="1:12" x14ac:dyDescent="0.15">
      <c r="A6" s="659"/>
      <c r="B6" s="293"/>
      <c r="C6" s="660"/>
      <c r="D6" s="660"/>
      <c r="E6" s="665"/>
    </row>
    <row r="7" spans="1:12" s="105" customFormat="1" x14ac:dyDescent="0.15">
      <c r="A7" s="20">
        <v>1</v>
      </c>
      <c r="B7" s="293"/>
      <c r="C7" s="106">
        <v>2</v>
      </c>
      <c r="D7" s="106">
        <v>3</v>
      </c>
      <c r="E7" s="60" t="s">
        <v>848</v>
      </c>
      <c r="F7" s="66"/>
      <c r="G7" s="66"/>
      <c r="H7" s="66"/>
      <c r="I7" s="66"/>
      <c r="J7" s="66"/>
      <c r="K7" s="66"/>
      <c r="L7" s="66"/>
    </row>
    <row r="8" spans="1:12" x14ac:dyDescent="0.15">
      <c r="A8" s="107" t="s">
        <v>157</v>
      </c>
      <c r="B8" s="107"/>
      <c r="C8" s="35"/>
      <c r="D8" s="35">
        <v>3</v>
      </c>
      <c r="E8" s="35" t="s">
        <v>848</v>
      </c>
    </row>
    <row r="9" spans="1:12" x14ac:dyDescent="0.15">
      <c r="A9" s="63" t="s">
        <v>486</v>
      </c>
      <c r="B9" s="113" t="s">
        <v>130</v>
      </c>
      <c r="C9" s="294">
        <v>1</v>
      </c>
      <c r="D9" s="30"/>
      <c r="E9" s="30"/>
    </row>
    <row r="10" spans="1:12" x14ac:dyDescent="0.15">
      <c r="A10" s="379" t="s">
        <v>242</v>
      </c>
      <c r="B10" s="113" t="s">
        <v>275</v>
      </c>
      <c r="C10" s="234" t="s">
        <v>280</v>
      </c>
      <c r="D10" s="30"/>
      <c r="E10" s="30"/>
    </row>
    <row r="11" spans="1:12" x14ac:dyDescent="0.15">
      <c r="A11" s="62" t="s">
        <v>1118</v>
      </c>
      <c r="B11" s="113" t="s">
        <v>301</v>
      </c>
      <c r="C11" s="64" t="s">
        <v>358</v>
      </c>
      <c r="D11" s="30"/>
      <c r="E11" s="30"/>
    </row>
    <row r="12" spans="1:12" x14ac:dyDescent="0.15">
      <c r="A12" s="378" t="s">
        <v>1119</v>
      </c>
      <c r="B12" s="113" t="s">
        <v>302</v>
      </c>
      <c r="C12" s="64" t="s">
        <v>359</v>
      </c>
      <c r="D12" s="30"/>
      <c r="E12" s="30"/>
    </row>
    <row r="13" spans="1:12" ht="21" x14ac:dyDescent="0.15">
      <c r="A13" s="61" t="s">
        <v>303</v>
      </c>
      <c r="B13" s="113" t="s">
        <v>304</v>
      </c>
      <c r="C13" s="64" t="s">
        <v>1114</v>
      </c>
      <c r="D13" s="30"/>
      <c r="E13" s="30"/>
    </row>
    <row r="14" spans="1:12" ht="22.5" customHeight="1" x14ac:dyDescent="0.15">
      <c r="A14" s="62" t="s">
        <v>1236</v>
      </c>
      <c r="B14" s="113" t="s">
        <v>305</v>
      </c>
      <c r="C14" s="64" t="s">
        <v>1115</v>
      </c>
      <c r="D14" s="30"/>
      <c r="E14" s="30"/>
    </row>
    <row r="15" spans="1:12" x14ac:dyDescent="0.15">
      <c r="A15" s="63" t="s">
        <v>487</v>
      </c>
      <c r="B15" s="113" t="s">
        <v>131</v>
      </c>
      <c r="C15" s="65">
        <v>2</v>
      </c>
      <c r="D15" s="30"/>
      <c r="E15" s="30"/>
      <c r="F15" s="179"/>
      <c r="G15" s="196"/>
      <c r="H15" s="196"/>
    </row>
    <row r="16" spans="1:12" x14ac:dyDescent="0.15">
      <c r="A16" s="62" t="s">
        <v>242</v>
      </c>
      <c r="B16" s="113" t="s">
        <v>306</v>
      </c>
      <c r="C16" s="64" t="s">
        <v>360</v>
      </c>
      <c r="D16" s="30"/>
      <c r="E16" s="30"/>
      <c r="F16" s="179"/>
      <c r="G16" s="196"/>
      <c r="H16" s="196"/>
    </row>
    <row r="17" spans="1:8" x14ac:dyDescent="0.15">
      <c r="A17" s="62" t="s">
        <v>1118</v>
      </c>
      <c r="B17" s="113" t="s">
        <v>307</v>
      </c>
      <c r="C17" s="64" t="s">
        <v>361</v>
      </c>
      <c r="D17" s="30"/>
      <c r="E17" s="30"/>
      <c r="F17" s="179"/>
      <c r="G17" s="196"/>
      <c r="H17" s="196"/>
    </row>
    <row r="18" spans="1:8" x14ac:dyDescent="0.15">
      <c r="A18" s="378" t="s">
        <v>1119</v>
      </c>
      <c r="B18" s="113" t="s">
        <v>308</v>
      </c>
      <c r="C18" s="64" t="s">
        <v>362</v>
      </c>
      <c r="D18" s="30"/>
      <c r="E18" s="30"/>
      <c r="F18" s="179"/>
      <c r="G18" s="196"/>
      <c r="H18" s="196"/>
    </row>
    <row r="19" spans="1:8" ht="21" x14ac:dyDescent="0.15">
      <c r="A19" s="61" t="s">
        <v>303</v>
      </c>
      <c r="B19" s="113" t="s">
        <v>309</v>
      </c>
      <c r="C19" s="64" t="s">
        <v>1116</v>
      </c>
      <c r="D19" s="30"/>
      <c r="E19" s="30"/>
      <c r="F19" s="179"/>
      <c r="G19" s="196"/>
      <c r="H19" s="196"/>
    </row>
    <row r="20" spans="1:8" ht="27.75" customHeight="1" x14ac:dyDescent="0.15">
      <c r="A20" s="62" t="s">
        <v>1236</v>
      </c>
      <c r="B20" s="113" t="s">
        <v>310</v>
      </c>
      <c r="C20" s="64" t="s">
        <v>1117</v>
      </c>
      <c r="D20" s="30"/>
      <c r="E20" s="30"/>
      <c r="F20" s="179"/>
      <c r="G20" s="196"/>
      <c r="H20" s="196"/>
    </row>
    <row r="21" spans="1:8" ht="27.75" customHeight="1" x14ac:dyDescent="0.15">
      <c r="A21" s="360"/>
      <c r="B21" s="178"/>
      <c r="C21" s="361"/>
      <c r="D21" s="355"/>
      <c r="E21" s="355"/>
      <c r="F21" s="355"/>
      <c r="G21" s="354"/>
      <c r="H21" s="354"/>
    </row>
    <row r="22" spans="1:8" x14ac:dyDescent="0.15">
      <c r="A22" s="105" t="s">
        <v>147</v>
      </c>
      <c r="C22" s="105"/>
      <c r="D22" s="105"/>
      <c r="E22" s="105"/>
    </row>
  </sheetData>
  <mergeCells count="6">
    <mergeCell ref="A5:A6"/>
    <mergeCell ref="C5:C6"/>
    <mergeCell ref="D5:D6"/>
    <mergeCell ref="C2:H2"/>
    <mergeCell ref="A3:E3"/>
    <mergeCell ref="E5:E6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14" sqref="A14"/>
    </sheetView>
  </sheetViews>
  <sheetFormatPr defaultColWidth="9.140625" defaultRowHeight="10.5" customHeight="1" x14ac:dyDescent="0.15"/>
  <cols>
    <col min="1" max="1" width="42.140625" style="66" customWidth="1"/>
    <col min="2" max="2" width="10.5703125" style="105" bestFit="1" customWidth="1"/>
    <col min="3" max="3" width="11.28515625" style="66" customWidth="1"/>
    <col min="4" max="5" width="32.85546875" style="66" customWidth="1"/>
    <col min="6" max="6" width="9.140625" style="66" customWidth="1"/>
    <col min="7" max="16384" width="9.140625" style="66"/>
  </cols>
  <sheetData>
    <row r="1" spans="1:5" s="105" customFormat="1" x14ac:dyDescent="0.15">
      <c r="A1" s="105" t="s">
        <v>356</v>
      </c>
    </row>
    <row r="2" spans="1:5" x14ac:dyDescent="0.15">
      <c r="B2" s="105" t="s">
        <v>158</v>
      </c>
    </row>
    <row r="3" spans="1:5" ht="21" customHeight="1" x14ac:dyDescent="0.15">
      <c r="A3" s="667" t="s">
        <v>639</v>
      </c>
      <c r="B3" s="667"/>
      <c r="C3" s="667"/>
      <c r="D3" s="667"/>
      <c r="E3" s="280"/>
    </row>
    <row r="4" spans="1:5" x14ac:dyDescent="0.15">
      <c r="A4" s="69" t="s">
        <v>45</v>
      </c>
      <c r="B4" s="666" t="s">
        <v>488</v>
      </c>
      <c r="C4" s="666"/>
      <c r="D4" s="666"/>
      <c r="E4" s="179"/>
    </row>
    <row r="5" spans="1:5" x14ac:dyDescent="0.15">
      <c r="B5" s="66"/>
      <c r="C5" s="69"/>
      <c r="D5" s="81"/>
      <c r="E5" s="81"/>
    </row>
    <row r="6" spans="1:5" x14ac:dyDescent="0.15">
      <c r="A6" s="281" t="s">
        <v>641</v>
      </c>
      <c r="B6" s="282"/>
      <c r="C6" s="281" t="s">
        <v>27</v>
      </c>
      <c r="D6" s="281" t="s">
        <v>640</v>
      </c>
      <c r="E6" s="283" t="s">
        <v>866</v>
      </c>
    </row>
    <row r="7" spans="1:5" x14ac:dyDescent="0.15">
      <c r="A7" s="26" t="s">
        <v>159</v>
      </c>
      <c r="B7" s="282"/>
      <c r="C7" s="26" t="s">
        <v>245</v>
      </c>
      <c r="D7" s="26" t="s">
        <v>62</v>
      </c>
      <c r="E7" s="217" t="s">
        <v>848</v>
      </c>
    </row>
    <row r="8" spans="1:5" s="105" customFormat="1" x14ac:dyDescent="0.15">
      <c r="A8" s="111" t="s">
        <v>157</v>
      </c>
      <c r="B8" s="111"/>
      <c r="C8" s="284"/>
      <c r="D8" s="10" t="s">
        <v>62</v>
      </c>
      <c r="E8" s="10" t="s">
        <v>848</v>
      </c>
    </row>
    <row r="9" spans="1:5" ht="9.75" customHeight="1" x14ac:dyDescent="0.15">
      <c r="A9" s="285" t="s">
        <v>642</v>
      </c>
      <c r="B9" s="10" t="s">
        <v>130</v>
      </c>
      <c r="C9" s="94">
        <v>1</v>
      </c>
      <c r="D9" s="30">
        <f>D10+D11+D12+D13+D14+D15+D16</f>
        <v>0</v>
      </c>
      <c r="E9" s="30">
        <f>E10+E11+E12+E13+E14+E15+E16</f>
        <v>0</v>
      </c>
    </row>
    <row r="10" spans="1:5" ht="22.5" customHeight="1" x14ac:dyDescent="0.15">
      <c r="A10" s="286" t="s">
        <v>489</v>
      </c>
      <c r="B10" s="10" t="s">
        <v>131</v>
      </c>
      <c r="C10" s="94">
        <v>2</v>
      </c>
      <c r="D10" s="30"/>
      <c r="E10" s="30"/>
    </row>
    <row r="11" spans="1:5" x14ac:dyDescent="0.15">
      <c r="A11" s="285" t="s">
        <v>643</v>
      </c>
      <c r="B11" s="10" t="s">
        <v>132</v>
      </c>
      <c r="C11" s="94">
        <v>3</v>
      </c>
      <c r="D11" s="287"/>
      <c r="E11" s="287"/>
    </row>
    <row r="12" spans="1:5" x14ac:dyDescent="0.15">
      <c r="A12" s="285" t="s">
        <v>0</v>
      </c>
      <c r="B12" s="10" t="s">
        <v>133</v>
      </c>
      <c r="C12" s="94">
        <v>4</v>
      </c>
      <c r="D12" s="287"/>
      <c r="E12" s="287"/>
    </row>
    <row r="13" spans="1:5" x14ac:dyDescent="0.15">
      <c r="A13" s="288" t="s">
        <v>1</v>
      </c>
      <c r="B13" s="10" t="s">
        <v>134</v>
      </c>
      <c r="C13" s="94">
        <v>5</v>
      </c>
      <c r="D13" s="287"/>
      <c r="E13" s="287"/>
    </row>
    <row r="14" spans="1:5" x14ac:dyDescent="0.15">
      <c r="A14" s="288" t="s">
        <v>1237</v>
      </c>
      <c r="B14" s="10" t="s">
        <v>135</v>
      </c>
      <c r="C14" s="94">
        <v>6</v>
      </c>
      <c r="D14" s="287"/>
      <c r="E14" s="287"/>
    </row>
    <row r="15" spans="1:5" x14ac:dyDescent="0.15">
      <c r="A15" s="288" t="s">
        <v>2</v>
      </c>
      <c r="B15" s="10" t="s">
        <v>136</v>
      </c>
      <c r="C15" s="94">
        <v>7</v>
      </c>
      <c r="D15" s="287"/>
      <c r="E15" s="287"/>
    </row>
    <row r="16" spans="1:5" x14ac:dyDescent="0.15">
      <c r="A16" s="201" t="s">
        <v>3</v>
      </c>
      <c r="B16" s="10" t="s">
        <v>137</v>
      </c>
      <c r="C16" s="94">
        <v>8</v>
      </c>
      <c r="D16" s="287"/>
      <c r="E16" s="287"/>
    </row>
    <row r="17" spans="1:5" x14ac:dyDescent="0.15">
      <c r="A17" s="289"/>
      <c r="B17" s="195"/>
      <c r="C17" s="81"/>
      <c r="D17" s="290"/>
      <c r="E17" s="290"/>
    </row>
    <row r="18" spans="1:5" s="105" customFormat="1" x14ac:dyDescent="0.15">
      <c r="A18" s="105" t="s">
        <v>147</v>
      </c>
    </row>
  </sheetData>
  <mergeCells count="2">
    <mergeCell ref="B4:D4"/>
    <mergeCell ref="A3:D3"/>
  </mergeCells>
  <pageMargins left="0.7" right="0.7" top="0.75" bottom="0.75" header="0.3" footer="0.3"/>
  <pageSetup paperSize="9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opLeftCell="C1" workbookViewId="0">
      <selection activeCell="T6" sqref="T6:U11"/>
    </sheetView>
  </sheetViews>
  <sheetFormatPr defaultColWidth="9.140625" defaultRowHeight="10.5" customHeight="1" x14ac:dyDescent="0.15"/>
  <cols>
    <col min="1" max="1" width="1.85546875" style="66" customWidth="1"/>
    <col min="2" max="2" width="36.7109375" style="66" customWidth="1"/>
    <col min="3" max="3" width="7.140625" style="66" customWidth="1"/>
    <col min="4" max="4" width="9.140625" style="66" bestFit="1" customWidth="1"/>
    <col min="5" max="16" width="10.85546875" style="66" customWidth="1"/>
    <col min="17" max="17" width="12.42578125" style="66" customWidth="1"/>
    <col min="18" max="18" width="12.7109375" style="66" customWidth="1"/>
    <col min="19" max="19" width="25.85546875" style="66" customWidth="1"/>
    <col min="20" max="21" width="21.85546875" style="193" customWidth="1"/>
    <col min="22" max="16384" width="9.140625" style="66"/>
  </cols>
  <sheetData>
    <row r="1" spans="1:21" x14ac:dyDescent="0.15">
      <c r="A1" s="536" t="s">
        <v>716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537"/>
      <c r="U1" s="537"/>
    </row>
    <row r="2" spans="1:21" x14ac:dyDescent="0.15">
      <c r="B2" s="69" t="s">
        <v>224</v>
      </c>
      <c r="C2" s="536" t="s">
        <v>158</v>
      </c>
    </row>
    <row r="3" spans="1:21" x14ac:dyDescent="0.15">
      <c r="A3" s="668" t="s">
        <v>491</v>
      </c>
      <c r="B3" s="668"/>
      <c r="C3" s="668"/>
      <c r="D3" s="668"/>
      <c r="E3" s="668"/>
      <c r="F3" s="71"/>
      <c r="G3" s="71"/>
    </row>
    <row r="4" spans="1:21" x14ac:dyDescent="0.15">
      <c r="A4" s="72"/>
      <c r="B4" s="73" t="s">
        <v>354</v>
      </c>
      <c r="C4" s="74"/>
      <c r="D4" s="72"/>
    </row>
    <row r="5" spans="1:21" x14ac:dyDescent="0.15">
      <c r="A5" s="72"/>
      <c r="B5" s="73"/>
      <c r="C5" s="74"/>
      <c r="D5" s="72"/>
    </row>
    <row r="6" spans="1:21" ht="52.5" x14ac:dyDescent="0.15">
      <c r="A6" s="75"/>
      <c r="B6" s="42" t="s">
        <v>156</v>
      </c>
      <c r="C6" s="76"/>
      <c r="D6" s="42" t="s">
        <v>27</v>
      </c>
      <c r="E6" s="86" t="s">
        <v>490</v>
      </c>
      <c r="F6" s="84" t="s">
        <v>312</v>
      </c>
      <c r="G6" s="84" t="s">
        <v>228</v>
      </c>
      <c r="H6" s="84" t="s">
        <v>1128</v>
      </c>
      <c r="I6" s="84" t="s">
        <v>1125</v>
      </c>
      <c r="J6" s="84" t="s">
        <v>1126</v>
      </c>
      <c r="K6" s="84" t="s">
        <v>1127</v>
      </c>
      <c r="L6" s="85" t="s">
        <v>849</v>
      </c>
      <c r="M6" s="85" t="s">
        <v>850</v>
      </c>
      <c r="N6" s="380" t="s">
        <v>1239</v>
      </c>
      <c r="O6" s="380" t="s">
        <v>1240</v>
      </c>
      <c r="P6" s="86" t="s">
        <v>1120</v>
      </c>
      <c r="Q6" s="84" t="s">
        <v>1121</v>
      </c>
      <c r="R6" s="84" t="s">
        <v>1122</v>
      </c>
      <c r="S6" s="418" t="s">
        <v>1341</v>
      </c>
      <c r="T6" s="538" t="s">
        <v>1599</v>
      </c>
      <c r="U6" s="538" t="s">
        <v>1600</v>
      </c>
    </row>
    <row r="7" spans="1:21" x14ac:dyDescent="0.15">
      <c r="A7" s="536" t="s">
        <v>157</v>
      </c>
      <c r="B7" s="77"/>
      <c r="C7" s="77"/>
      <c r="D7" s="77"/>
      <c r="E7" s="78" t="s">
        <v>62</v>
      </c>
      <c r="F7" s="78" t="s">
        <v>63</v>
      </c>
      <c r="G7" s="78" t="s">
        <v>65</v>
      </c>
      <c r="H7" s="78" t="s">
        <v>64</v>
      </c>
      <c r="I7" s="78" t="s">
        <v>517</v>
      </c>
      <c r="J7" s="78" t="s">
        <v>520</v>
      </c>
      <c r="K7" s="78" t="s">
        <v>522</v>
      </c>
      <c r="L7" s="78" t="s">
        <v>527</v>
      </c>
      <c r="M7" s="78" t="s">
        <v>529</v>
      </c>
      <c r="N7" s="78" t="s">
        <v>868</v>
      </c>
      <c r="O7" s="78" t="s">
        <v>869</v>
      </c>
      <c r="P7" s="78" t="s">
        <v>531</v>
      </c>
      <c r="Q7" s="78" t="s">
        <v>533</v>
      </c>
      <c r="R7" s="78" t="s">
        <v>745</v>
      </c>
      <c r="S7" s="411" t="s">
        <v>1340</v>
      </c>
      <c r="T7" s="539" t="s">
        <v>782</v>
      </c>
      <c r="U7" s="539" t="s">
        <v>783</v>
      </c>
    </row>
    <row r="8" spans="1:21" x14ac:dyDescent="0.15">
      <c r="A8" s="14"/>
      <c r="B8" s="26" t="s">
        <v>159</v>
      </c>
      <c r="C8" s="77"/>
      <c r="D8" s="26" t="s">
        <v>245</v>
      </c>
      <c r="E8" s="26" t="s">
        <v>62</v>
      </c>
      <c r="F8" s="26" t="s">
        <v>63</v>
      </c>
      <c r="G8" s="26" t="s">
        <v>65</v>
      </c>
      <c r="H8" s="26" t="s">
        <v>64</v>
      </c>
      <c r="I8" s="26" t="s">
        <v>517</v>
      </c>
      <c r="J8" s="26" t="s">
        <v>520</v>
      </c>
      <c r="K8" s="26" t="s">
        <v>522</v>
      </c>
      <c r="L8" s="26" t="s">
        <v>527</v>
      </c>
      <c r="M8" s="26" t="s">
        <v>529</v>
      </c>
      <c r="N8" s="78" t="s">
        <v>868</v>
      </c>
      <c r="O8" s="78" t="s">
        <v>869</v>
      </c>
      <c r="P8" s="26" t="s">
        <v>531</v>
      </c>
      <c r="Q8" s="26" t="s">
        <v>533</v>
      </c>
      <c r="R8" s="26" t="s">
        <v>745</v>
      </c>
      <c r="S8" s="412" t="s">
        <v>1340</v>
      </c>
      <c r="T8" s="532" t="s">
        <v>782</v>
      </c>
      <c r="U8" s="532" t="s">
        <v>783</v>
      </c>
    </row>
    <row r="9" spans="1:21" ht="12" customHeight="1" x14ac:dyDescent="0.15">
      <c r="A9" s="14"/>
      <c r="B9" s="67" t="s">
        <v>243</v>
      </c>
      <c r="C9" s="78" t="s">
        <v>130</v>
      </c>
      <c r="D9" s="26" t="s">
        <v>159</v>
      </c>
      <c r="E9" s="30">
        <f>E10+E11</f>
        <v>0</v>
      </c>
      <c r="F9" s="30">
        <f t="shared" ref="F9:S9" si="0">F10+F11</f>
        <v>0</v>
      </c>
      <c r="G9" s="30">
        <f t="shared" si="0"/>
        <v>0</v>
      </c>
      <c r="H9" s="30">
        <f t="shared" si="0"/>
        <v>0</v>
      </c>
      <c r="I9" s="30">
        <f t="shared" si="0"/>
        <v>0</v>
      </c>
      <c r="J9" s="30">
        <f t="shared" si="0"/>
        <v>0</v>
      </c>
      <c r="K9" s="30">
        <f t="shared" si="0"/>
        <v>0</v>
      </c>
      <c r="L9" s="30">
        <f t="shared" si="0"/>
        <v>0</v>
      </c>
      <c r="M9" s="30">
        <f t="shared" si="0"/>
        <v>0</v>
      </c>
      <c r="N9" s="30">
        <f>N10+N11</f>
        <v>0</v>
      </c>
      <c r="O9" s="30">
        <f>O10+O11</f>
        <v>0</v>
      </c>
      <c r="P9" s="30">
        <f t="shared" si="0"/>
        <v>0</v>
      </c>
      <c r="Q9" s="30">
        <f t="shared" si="0"/>
        <v>0</v>
      </c>
      <c r="R9" s="30">
        <f t="shared" si="0"/>
        <v>0</v>
      </c>
      <c r="S9" s="417">
        <f t="shared" si="0"/>
        <v>0</v>
      </c>
      <c r="T9" s="540">
        <f>T10+T11</f>
        <v>0</v>
      </c>
      <c r="U9" s="541">
        <f>U10+U11</f>
        <v>0</v>
      </c>
    </row>
    <row r="10" spans="1:21" ht="12" customHeight="1" x14ac:dyDescent="0.15">
      <c r="A10" s="14"/>
      <c r="B10" s="67" t="s">
        <v>1123</v>
      </c>
      <c r="C10" s="78" t="s">
        <v>131</v>
      </c>
      <c r="D10" s="26" t="s">
        <v>245</v>
      </c>
      <c r="E10" s="30">
        <f t="shared" ref="E10:E11" si="1">F10+P10</f>
        <v>0</v>
      </c>
      <c r="F10" s="30">
        <f t="shared" ref="F10:F11" si="2">L10+M10</f>
        <v>0</v>
      </c>
      <c r="G10" s="30"/>
      <c r="H10" s="30"/>
      <c r="I10" s="30"/>
      <c r="J10" s="30"/>
      <c r="K10" s="30"/>
      <c r="L10" s="30">
        <f t="shared" ref="L10:L11" si="3">I10+J10+K10</f>
        <v>0</v>
      </c>
      <c r="M10" s="30">
        <f>N10+O10</f>
        <v>0</v>
      </c>
      <c r="N10" s="30"/>
      <c r="O10" s="30"/>
      <c r="P10" s="30">
        <f t="shared" ref="P10:P11" si="4">Q10+R10</f>
        <v>0</v>
      </c>
      <c r="Q10" s="30"/>
      <c r="R10" s="30"/>
      <c r="S10" s="417"/>
      <c r="T10" s="531"/>
      <c r="U10" s="531"/>
    </row>
    <row r="11" spans="1:21" ht="12" customHeight="1" x14ac:dyDescent="0.15">
      <c r="A11" s="14"/>
      <c r="B11" s="67" t="s">
        <v>1124</v>
      </c>
      <c r="C11" s="78" t="s">
        <v>132</v>
      </c>
      <c r="D11" s="26" t="s">
        <v>62</v>
      </c>
      <c r="E11" s="30">
        <f t="shared" si="1"/>
        <v>0</v>
      </c>
      <c r="F11" s="30">
        <f t="shared" si="2"/>
        <v>0</v>
      </c>
      <c r="G11" s="30"/>
      <c r="H11" s="30"/>
      <c r="I11" s="30"/>
      <c r="J11" s="30"/>
      <c r="K11" s="30"/>
      <c r="L11" s="30">
        <f t="shared" si="3"/>
        <v>0</v>
      </c>
      <c r="M11" s="30">
        <f>N11+O11</f>
        <v>0</v>
      </c>
      <c r="N11" s="30"/>
      <c r="O11" s="30"/>
      <c r="P11" s="30">
        <f t="shared" si="4"/>
        <v>0</v>
      </c>
      <c r="Q11" s="30"/>
      <c r="R11" s="30"/>
      <c r="S11" s="417"/>
      <c r="T11" s="531"/>
      <c r="U11" s="531"/>
    </row>
    <row r="12" spans="1:21" x14ac:dyDescent="0.15">
      <c r="A12" s="669" t="s">
        <v>1238</v>
      </c>
      <c r="B12" s="669"/>
      <c r="C12" s="669"/>
      <c r="D12" s="669"/>
      <c r="E12" s="669"/>
      <c r="F12" s="79"/>
      <c r="G12" s="15"/>
      <c r="H12" s="15"/>
      <c r="I12" s="15"/>
    </row>
    <row r="13" spans="1:21" x14ac:dyDescent="0.15">
      <c r="A13" s="80"/>
      <c r="B13" s="81"/>
      <c r="C13" s="82"/>
      <c r="D13" s="81"/>
      <c r="E13" s="83"/>
      <c r="F13" s="14"/>
      <c r="G13" s="14"/>
      <c r="H13" s="14"/>
      <c r="I13" s="14"/>
    </row>
    <row r="14" spans="1:21" x14ac:dyDescent="0.15">
      <c r="A14" s="536" t="s">
        <v>147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537"/>
      <c r="U14" s="537"/>
    </row>
  </sheetData>
  <mergeCells count="2">
    <mergeCell ref="A3:E3"/>
    <mergeCell ref="A12:E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zoomScaleSheetLayoutView="100" workbookViewId="0">
      <selection activeCell="G27" sqref="G27"/>
    </sheetView>
  </sheetViews>
  <sheetFormatPr defaultRowHeight="10.5" x14ac:dyDescent="0.15"/>
  <cols>
    <col min="1" max="1" width="2.7109375" style="497" customWidth="1"/>
    <col min="2" max="2" width="19.7109375" style="497" customWidth="1"/>
    <col min="3" max="3" width="9.140625" style="542"/>
    <col min="4" max="4" width="8.42578125" style="497" customWidth="1"/>
    <col min="5" max="5" width="18.5703125" style="497" customWidth="1"/>
    <col min="6" max="6" width="18" style="497" customWidth="1"/>
    <col min="7" max="7" width="18.5703125" style="497" customWidth="1"/>
    <col min="8" max="16384" width="9.140625" style="497"/>
  </cols>
  <sheetData>
    <row r="1" spans="1:7" s="542" customFormat="1" x14ac:dyDescent="0.15">
      <c r="A1" s="542" t="s">
        <v>1601</v>
      </c>
    </row>
    <row r="2" spans="1:7" x14ac:dyDescent="0.15">
      <c r="C2" s="542" t="s">
        <v>158</v>
      </c>
    </row>
    <row r="3" spans="1:7" s="496" customFormat="1" ht="20.25" customHeight="1" x14ac:dyDescent="0.15">
      <c r="B3" s="670" t="s">
        <v>1602</v>
      </c>
      <c r="C3" s="670"/>
      <c r="D3" s="670"/>
      <c r="E3" s="670"/>
      <c r="F3" s="670"/>
      <c r="G3" s="670"/>
    </row>
    <row r="4" spans="1:7" ht="31.5" x14ac:dyDescent="0.15">
      <c r="A4" s="498"/>
      <c r="B4" s="530" t="s">
        <v>156</v>
      </c>
      <c r="C4" s="543"/>
      <c r="D4" s="530" t="s">
        <v>1603</v>
      </c>
      <c r="E4" s="530" t="s">
        <v>1604</v>
      </c>
      <c r="F4" s="530" t="s">
        <v>1605</v>
      </c>
      <c r="G4" s="533" t="s">
        <v>1606</v>
      </c>
    </row>
    <row r="5" spans="1:7" s="542" customFormat="1" x14ac:dyDescent="0.15">
      <c r="A5" s="544" t="s">
        <v>157</v>
      </c>
      <c r="B5" s="543"/>
      <c r="C5" s="543"/>
      <c r="D5" s="543"/>
      <c r="E5" s="543">
        <v>1</v>
      </c>
      <c r="F5" s="543">
        <v>2</v>
      </c>
      <c r="G5" s="543">
        <v>3</v>
      </c>
    </row>
    <row r="6" spans="1:7" ht="21" x14ac:dyDescent="0.15">
      <c r="A6" s="498"/>
      <c r="B6" s="530" t="s">
        <v>1607</v>
      </c>
      <c r="C6" s="539" t="s">
        <v>130</v>
      </c>
      <c r="D6" s="530">
        <v>1</v>
      </c>
      <c r="E6" s="530"/>
      <c r="F6" s="530"/>
      <c r="G6" s="517">
        <f>Таблица1004!G8+Таблица1004!H8+Таблица1004!I8</f>
        <v>0</v>
      </c>
    </row>
    <row r="7" spans="1:7" ht="31.5" x14ac:dyDescent="0.15">
      <c r="A7" s="498"/>
      <c r="B7" s="533" t="s">
        <v>1608</v>
      </c>
      <c r="C7" s="539" t="s">
        <v>131</v>
      </c>
      <c r="D7" s="530">
        <v>2</v>
      </c>
      <c r="E7" s="530"/>
      <c r="F7" s="530"/>
      <c r="G7" s="517">
        <f>Таблица1004!C8+Таблица1004!D8+Таблица1004!E8</f>
        <v>0</v>
      </c>
    </row>
    <row r="8" spans="1:7" x14ac:dyDescent="0.15">
      <c r="A8" s="498"/>
      <c r="B8" s="533" t="s">
        <v>1609</v>
      </c>
      <c r="C8" s="539" t="s">
        <v>132</v>
      </c>
      <c r="D8" s="530">
        <v>3</v>
      </c>
      <c r="E8" s="530">
        <f>E6+E7</f>
        <v>0</v>
      </c>
      <c r="F8" s="530">
        <f>F6+F7</f>
        <v>0</v>
      </c>
      <c r="G8" s="530" t="s">
        <v>357</v>
      </c>
    </row>
    <row r="9" spans="1:7" x14ac:dyDescent="0.15">
      <c r="A9" s="498"/>
      <c r="B9" s="533" t="s">
        <v>1610</v>
      </c>
      <c r="C9" s="539" t="s">
        <v>133</v>
      </c>
      <c r="D9" s="530">
        <v>4</v>
      </c>
      <c r="E9" s="517">
        <f>Таблица1050!T9</f>
        <v>0</v>
      </c>
      <c r="F9" s="530" t="s">
        <v>357</v>
      </c>
      <c r="G9" s="530" t="s">
        <v>357</v>
      </c>
    </row>
    <row r="10" spans="1:7" x14ac:dyDescent="0.15">
      <c r="A10" s="498"/>
      <c r="B10" s="498"/>
      <c r="C10" s="545"/>
      <c r="D10" s="498"/>
      <c r="E10" s="498"/>
      <c r="F10" s="498"/>
      <c r="G10" s="498"/>
    </row>
    <row r="11" spans="1:7" s="542" customFormat="1" x14ac:dyDescent="0.15">
      <c r="A11" s="542" t="s">
        <v>147</v>
      </c>
    </row>
  </sheetData>
  <mergeCells count="1">
    <mergeCell ref="B3:G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E18" sqref="E18"/>
    </sheetView>
  </sheetViews>
  <sheetFormatPr defaultColWidth="9.140625" defaultRowHeight="10.5" customHeight="1" x14ac:dyDescent="0.15"/>
  <cols>
    <col min="1" max="1" width="37" style="14" customWidth="1"/>
    <col min="2" max="3" width="9.140625" style="14" customWidth="1"/>
    <col min="4" max="4" width="25.5703125" style="14" customWidth="1"/>
    <col min="5" max="5" width="20.42578125" style="14" customWidth="1"/>
    <col min="6" max="16384" width="9.140625" style="14"/>
  </cols>
  <sheetData>
    <row r="1" spans="1:5" x14ac:dyDescent="0.15">
      <c r="A1" s="105" t="s">
        <v>534</v>
      </c>
      <c r="B1" s="105"/>
      <c r="C1" s="105"/>
      <c r="D1" s="105"/>
      <c r="E1" s="105"/>
    </row>
    <row r="2" spans="1:5" x14ac:dyDescent="0.15">
      <c r="A2" s="66"/>
      <c r="B2" s="105" t="s">
        <v>158</v>
      </c>
      <c r="C2" s="87"/>
      <c r="D2" s="87"/>
      <c r="E2" s="87"/>
    </row>
    <row r="3" spans="1:5" x14ac:dyDescent="0.15">
      <c r="A3" s="648" t="s">
        <v>492</v>
      </c>
      <c r="B3" s="648"/>
      <c r="C3" s="648"/>
      <c r="D3" s="648"/>
      <c r="E3" s="87"/>
    </row>
    <row r="4" spans="1:5" x14ac:dyDescent="0.15">
      <c r="A4" s="266" t="s">
        <v>493</v>
      </c>
      <c r="B4" s="105"/>
      <c r="C4" s="87"/>
      <c r="D4" s="276"/>
      <c r="E4" s="87"/>
    </row>
    <row r="5" spans="1:5" x14ac:dyDescent="0.15">
      <c r="A5" s="87"/>
      <c r="B5" s="105"/>
      <c r="C5" s="649" t="s">
        <v>299</v>
      </c>
      <c r="D5" s="649"/>
      <c r="E5" s="87"/>
    </row>
    <row r="6" spans="1:5" x14ac:dyDescent="0.15">
      <c r="A6" s="87"/>
      <c r="B6" s="105"/>
      <c r="C6" s="267"/>
      <c r="D6" s="267"/>
      <c r="E6" s="87"/>
    </row>
    <row r="7" spans="1:5" ht="42" x14ac:dyDescent="0.15">
      <c r="A7" s="381" t="s">
        <v>1241</v>
      </c>
      <c r="B7" s="111"/>
      <c r="C7" s="20" t="s">
        <v>27</v>
      </c>
      <c r="D7" s="106" t="s">
        <v>1017</v>
      </c>
      <c r="E7" s="106" t="s">
        <v>1018</v>
      </c>
    </row>
    <row r="8" spans="1:5" x14ac:dyDescent="0.15">
      <c r="A8" s="20">
        <v>1</v>
      </c>
      <c r="B8" s="111"/>
      <c r="C8" s="20">
        <v>2</v>
      </c>
      <c r="D8" s="20">
        <v>3</v>
      </c>
      <c r="E8" s="20">
        <v>4</v>
      </c>
    </row>
    <row r="9" spans="1:5" x14ac:dyDescent="0.15">
      <c r="A9" s="111" t="s">
        <v>157</v>
      </c>
      <c r="B9" s="111"/>
      <c r="C9" s="10"/>
      <c r="D9" s="10">
        <v>3</v>
      </c>
      <c r="E9" s="10" t="s">
        <v>63</v>
      </c>
    </row>
    <row r="10" spans="1:5" ht="21" x14ac:dyDescent="0.15">
      <c r="A10" s="277" t="s">
        <v>644</v>
      </c>
      <c r="B10" s="10" t="s">
        <v>130</v>
      </c>
      <c r="C10" s="20">
        <v>1</v>
      </c>
      <c r="D10" s="2"/>
      <c r="E10" s="2"/>
    </row>
    <row r="11" spans="1:5" x14ac:dyDescent="0.15">
      <c r="A11" s="277" t="s">
        <v>495</v>
      </c>
      <c r="B11" s="10" t="s">
        <v>131</v>
      </c>
      <c r="C11" s="20">
        <v>2</v>
      </c>
      <c r="D11" s="2"/>
      <c r="E11" s="2"/>
    </row>
    <row r="12" spans="1:5" x14ac:dyDescent="0.15">
      <c r="A12" s="277" t="s">
        <v>496</v>
      </c>
      <c r="B12" s="10" t="s">
        <v>132</v>
      </c>
      <c r="C12" s="20">
        <v>3</v>
      </c>
      <c r="D12" s="2"/>
      <c r="E12" s="2"/>
    </row>
    <row r="13" spans="1:5" x14ac:dyDescent="0.15">
      <c r="A13" s="277" t="s">
        <v>497</v>
      </c>
      <c r="B13" s="10" t="s">
        <v>133</v>
      </c>
      <c r="C13" s="20">
        <v>4</v>
      </c>
      <c r="D13" s="2"/>
      <c r="E13" s="2"/>
    </row>
    <row r="14" spans="1:5" x14ac:dyDescent="0.15">
      <c r="A14" s="277" t="s">
        <v>498</v>
      </c>
      <c r="B14" s="10" t="s">
        <v>134</v>
      </c>
      <c r="C14" s="20">
        <v>5</v>
      </c>
      <c r="D14" s="2"/>
      <c r="E14" s="2"/>
    </row>
    <row r="15" spans="1:5" x14ac:dyDescent="0.15">
      <c r="A15" s="277" t="s">
        <v>499</v>
      </c>
      <c r="B15" s="10" t="s">
        <v>135</v>
      </c>
      <c r="C15" s="20">
        <v>6</v>
      </c>
      <c r="D15" s="2"/>
      <c r="E15" s="2"/>
    </row>
    <row r="16" spans="1:5" x14ac:dyDescent="0.15">
      <c r="A16" s="277" t="s">
        <v>500</v>
      </c>
      <c r="B16" s="10" t="s">
        <v>136</v>
      </c>
      <c r="C16" s="20">
        <v>7</v>
      </c>
      <c r="D16" s="2"/>
      <c r="E16" s="2"/>
    </row>
    <row r="17" spans="1:5" x14ac:dyDescent="0.15">
      <c r="A17" s="59" t="s">
        <v>163</v>
      </c>
      <c r="B17" s="367" t="s">
        <v>137</v>
      </c>
      <c r="C17" s="365">
        <v>8</v>
      </c>
      <c r="D17" s="2">
        <f>D10+D11+D12+D13+D14+D15+D16</f>
        <v>0</v>
      </c>
      <c r="E17" s="2">
        <f>E10+E11+E12+E13+E14+E15+E16</f>
        <v>0</v>
      </c>
    </row>
    <row r="18" spans="1:5" x14ac:dyDescent="0.15">
      <c r="A18" s="80"/>
      <c r="B18" s="195"/>
      <c r="C18" s="279"/>
      <c r="D18" s="357"/>
      <c r="E18" s="357"/>
    </row>
    <row r="19" spans="1:5" x14ac:dyDescent="0.15">
      <c r="A19" s="105" t="s">
        <v>147</v>
      </c>
      <c r="B19" s="105"/>
      <c r="C19" s="105"/>
      <c r="D19" s="105"/>
      <c r="E19" s="105"/>
    </row>
  </sheetData>
  <mergeCells count="2">
    <mergeCell ref="C5:D5"/>
    <mergeCell ref="A3:D3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10" sqref="D10"/>
    </sheetView>
  </sheetViews>
  <sheetFormatPr defaultColWidth="9.140625" defaultRowHeight="10.5" customHeight="1" x14ac:dyDescent="0.15"/>
  <cols>
    <col min="1" max="1" width="53.85546875" style="14" customWidth="1"/>
    <col min="2" max="3" width="9.140625" style="14" customWidth="1"/>
    <col min="4" max="4" width="33.140625" style="14" customWidth="1"/>
    <col min="5" max="5" width="13.28515625" style="14" customWidth="1"/>
    <col min="6" max="16384" width="9.140625" style="14"/>
  </cols>
  <sheetData>
    <row r="1" spans="1:5" x14ac:dyDescent="0.15">
      <c r="A1" s="105" t="s">
        <v>535</v>
      </c>
      <c r="B1" s="105"/>
      <c r="C1" s="105"/>
      <c r="D1" s="105"/>
      <c r="E1" s="105"/>
    </row>
    <row r="2" spans="1:5" s="15" customFormat="1" x14ac:dyDescent="0.15">
      <c r="A2" s="66"/>
      <c r="B2" s="105" t="s">
        <v>158</v>
      </c>
      <c r="C2" s="66"/>
      <c r="D2" s="66"/>
      <c r="E2" s="87"/>
    </row>
    <row r="3" spans="1:5" x14ac:dyDescent="0.15">
      <c r="A3" s="648" t="s">
        <v>501</v>
      </c>
      <c r="B3" s="648"/>
      <c r="C3" s="648"/>
      <c r="D3" s="648"/>
      <c r="E3" s="87"/>
    </row>
    <row r="4" spans="1:5" x14ac:dyDescent="0.15">
      <c r="A4" s="266" t="s">
        <v>502</v>
      </c>
      <c r="B4" s="105"/>
      <c r="C4" s="87"/>
      <c r="D4" s="276"/>
      <c r="E4" s="87"/>
    </row>
    <row r="5" spans="1:5" x14ac:dyDescent="0.15">
      <c r="A5" s="87"/>
      <c r="B5" s="105"/>
      <c r="C5" s="649" t="s">
        <v>299</v>
      </c>
      <c r="D5" s="649"/>
      <c r="E5" s="87"/>
    </row>
    <row r="6" spans="1:5" x14ac:dyDescent="0.15">
      <c r="A6" s="87"/>
      <c r="B6" s="105"/>
      <c r="C6" s="267"/>
      <c r="D6" s="267"/>
      <c r="E6" s="87"/>
    </row>
    <row r="7" spans="1:5" ht="31.5" x14ac:dyDescent="0.15">
      <c r="A7" s="20" t="s">
        <v>156</v>
      </c>
      <c r="B7" s="111"/>
      <c r="C7" s="20" t="s">
        <v>27</v>
      </c>
      <c r="D7" s="106" t="s">
        <v>494</v>
      </c>
      <c r="E7" s="60" t="s">
        <v>1074</v>
      </c>
    </row>
    <row r="8" spans="1:5" x14ac:dyDescent="0.15">
      <c r="A8" s="20">
        <v>1</v>
      </c>
      <c r="B8" s="111"/>
      <c r="C8" s="20">
        <v>2</v>
      </c>
      <c r="D8" s="20">
        <v>3</v>
      </c>
      <c r="E8" s="88" t="s">
        <v>848</v>
      </c>
    </row>
    <row r="9" spans="1:5" x14ac:dyDescent="0.15">
      <c r="A9" s="111" t="s">
        <v>157</v>
      </c>
      <c r="B9" s="111"/>
      <c r="C9" s="111"/>
      <c r="D9" s="10">
        <v>3</v>
      </c>
      <c r="E9" s="10" t="s">
        <v>848</v>
      </c>
    </row>
    <row r="10" spans="1:5" x14ac:dyDescent="0.15">
      <c r="A10" s="277" t="s">
        <v>503</v>
      </c>
      <c r="B10" s="10" t="s">
        <v>130</v>
      </c>
      <c r="C10" s="20" t="s">
        <v>159</v>
      </c>
      <c r="D10" s="30"/>
      <c r="E10" s="30"/>
    </row>
    <row r="11" spans="1:5" x14ac:dyDescent="0.15">
      <c r="A11" s="277" t="s">
        <v>504</v>
      </c>
      <c r="B11" s="10" t="s">
        <v>131</v>
      </c>
      <c r="C11" s="20" t="s">
        <v>245</v>
      </c>
      <c r="D11" s="30"/>
      <c r="E11" s="30"/>
    </row>
    <row r="12" spans="1:5" x14ac:dyDescent="0.15">
      <c r="A12" s="277" t="s">
        <v>505</v>
      </c>
      <c r="B12" s="10" t="s">
        <v>132</v>
      </c>
      <c r="C12" s="20" t="s">
        <v>62</v>
      </c>
      <c r="D12" s="30"/>
      <c r="E12" s="30"/>
    </row>
    <row r="13" spans="1:5" x14ac:dyDescent="0.15">
      <c r="A13" s="277" t="s">
        <v>506</v>
      </c>
      <c r="B13" s="10" t="s">
        <v>133</v>
      </c>
      <c r="C13" s="20" t="s">
        <v>63</v>
      </c>
      <c r="D13" s="30"/>
      <c r="E13" s="30"/>
    </row>
    <row r="14" spans="1:5" x14ac:dyDescent="0.15">
      <c r="A14" s="277" t="s">
        <v>507</v>
      </c>
      <c r="B14" s="10" t="s">
        <v>134</v>
      </c>
      <c r="C14" s="20" t="s">
        <v>65</v>
      </c>
      <c r="D14" s="30"/>
      <c r="E14" s="30"/>
    </row>
    <row r="15" spans="1:5" x14ac:dyDescent="0.15">
      <c r="A15" s="277" t="s">
        <v>508</v>
      </c>
      <c r="B15" s="10" t="s">
        <v>509</v>
      </c>
      <c r="C15" s="20" t="s">
        <v>510</v>
      </c>
      <c r="D15" s="30"/>
      <c r="E15" s="30"/>
    </row>
    <row r="16" spans="1:5" ht="21" x14ac:dyDescent="0.15">
      <c r="A16" s="277" t="s">
        <v>511</v>
      </c>
      <c r="B16" s="10" t="s">
        <v>512</v>
      </c>
      <c r="C16" s="20" t="s">
        <v>513</v>
      </c>
      <c r="D16" s="30"/>
      <c r="E16" s="30"/>
    </row>
    <row r="17" spans="1:5" x14ac:dyDescent="0.15">
      <c r="A17" s="277" t="s">
        <v>514</v>
      </c>
      <c r="B17" s="10" t="s">
        <v>135</v>
      </c>
      <c r="C17" s="20" t="s">
        <v>64</v>
      </c>
      <c r="D17" s="30"/>
      <c r="E17" s="30"/>
    </row>
    <row r="18" spans="1:5" x14ac:dyDescent="0.15">
      <c r="A18" s="277" t="s">
        <v>508</v>
      </c>
      <c r="B18" s="10" t="s">
        <v>277</v>
      </c>
      <c r="C18" s="20" t="s">
        <v>282</v>
      </c>
      <c r="D18" s="30"/>
      <c r="E18" s="30"/>
    </row>
    <row r="19" spans="1:5" x14ac:dyDescent="0.15">
      <c r="A19" s="277" t="s">
        <v>515</v>
      </c>
      <c r="B19" s="10" t="s">
        <v>278</v>
      </c>
      <c r="C19" s="20" t="s">
        <v>283</v>
      </c>
      <c r="D19" s="30"/>
      <c r="E19" s="30"/>
    </row>
    <row r="20" spans="1:5" x14ac:dyDescent="0.15">
      <c r="A20" s="277" t="s">
        <v>516</v>
      </c>
      <c r="B20" s="10" t="s">
        <v>136</v>
      </c>
      <c r="C20" s="20" t="s">
        <v>517</v>
      </c>
      <c r="D20" s="30"/>
      <c r="E20" s="30"/>
    </row>
    <row r="21" spans="1:5" x14ac:dyDescent="0.15">
      <c r="A21" s="277" t="s">
        <v>518</v>
      </c>
      <c r="B21" s="10" t="s">
        <v>279</v>
      </c>
      <c r="C21" s="20" t="s">
        <v>284</v>
      </c>
      <c r="D21" s="30"/>
      <c r="E21" s="30"/>
    </row>
    <row r="22" spans="1:5" ht="21" x14ac:dyDescent="0.15">
      <c r="A22" s="277" t="s">
        <v>519</v>
      </c>
      <c r="B22" s="10" t="s">
        <v>137</v>
      </c>
      <c r="C22" s="20" t="s">
        <v>520</v>
      </c>
      <c r="D22" s="30"/>
      <c r="E22" s="30"/>
    </row>
    <row r="23" spans="1:5" x14ac:dyDescent="0.15">
      <c r="A23" s="277" t="s">
        <v>521</v>
      </c>
      <c r="B23" s="10" t="s">
        <v>236</v>
      </c>
      <c r="C23" s="20" t="s">
        <v>522</v>
      </c>
      <c r="D23" s="30"/>
      <c r="E23" s="30"/>
    </row>
    <row r="24" spans="1:5" x14ac:dyDescent="0.15">
      <c r="A24" s="277" t="s">
        <v>523</v>
      </c>
      <c r="B24" s="10" t="s">
        <v>524</v>
      </c>
      <c r="C24" s="20" t="s">
        <v>525</v>
      </c>
      <c r="D24" s="30"/>
      <c r="E24" s="30"/>
    </row>
    <row r="25" spans="1:5" x14ac:dyDescent="0.15">
      <c r="A25" s="277" t="s">
        <v>526</v>
      </c>
      <c r="B25" s="10" t="s">
        <v>138</v>
      </c>
      <c r="C25" s="20" t="s">
        <v>527</v>
      </c>
      <c r="D25" s="30"/>
      <c r="E25" s="30"/>
    </row>
    <row r="26" spans="1:5" x14ac:dyDescent="0.15">
      <c r="A26" s="277" t="s">
        <v>528</v>
      </c>
      <c r="B26" s="10" t="s">
        <v>139</v>
      </c>
      <c r="C26" s="20" t="s">
        <v>529</v>
      </c>
      <c r="D26" s="30"/>
      <c r="E26" s="30"/>
    </row>
    <row r="27" spans="1:5" x14ac:dyDescent="0.15">
      <c r="A27" s="278" t="s">
        <v>530</v>
      </c>
      <c r="B27" s="10" t="s">
        <v>140</v>
      </c>
      <c r="C27" s="237" t="s">
        <v>531</v>
      </c>
      <c r="D27" s="30"/>
      <c r="E27" s="30"/>
    </row>
    <row r="28" spans="1:5" x14ac:dyDescent="0.15">
      <c r="A28" s="278" t="s">
        <v>532</v>
      </c>
      <c r="B28" s="10" t="s">
        <v>237</v>
      </c>
      <c r="C28" s="237" t="s">
        <v>533</v>
      </c>
      <c r="D28" s="30"/>
      <c r="E28" s="30"/>
    </row>
    <row r="29" spans="1:5" x14ac:dyDescent="0.15">
      <c r="A29" s="80"/>
      <c r="B29" s="195"/>
      <c r="C29" s="279"/>
      <c r="D29" s="179"/>
      <c r="E29" s="87"/>
    </row>
    <row r="30" spans="1:5" x14ac:dyDescent="0.15">
      <c r="A30" s="105" t="s">
        <v>147</v>
      </c>
      <c r="B30" s="105"/>
      <c r="C30" s="105"/>
      <c r="D30" s="105"/>
      <c r="E30" s="105"/>
    </row>
  </sheetData>
  <mergeCells count="2">
    <mergeCell ref="A3:D3"/>
    <mergeCell ref="C5:D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B1" workbookViewId="0">
      <selection activeCell="B19" sqref="B19"/>
    </sheetView>
  </sheetViews>
  <sheetFormatPr defaultColWidth="9.140625" defaultRowHeight="10.5" customHeight="1" x14ac:dyDescent="0.15"/>
  <cols>
    <col min="1" max="1" width="23.7109375" style="14" customWidth="1"/>
    <col min="2" max="2" width="65.85546875" style="14" bestFit="1" customWidth="1"/>
    <col min="3" max="3" width="7.85546875" style="14" customWidth="1"/>
    <col min="4" max="4" width="7.85546875" style="15" customWidth="1"/>
    <col min="5" max="5" width="9.140625" style="14" customWidth="1"/>
    <col min="6" max="6" width="14.85546875" style="14" customWidth="1"/>
    <col min="7" max="16384" width="9.140625" style="14"/>
  </cols>
  <sheetData>
    <row r="1" spans="1:6" ht="10.5" customHeight="1" x14ac:dyDescent="0.15">
      <c r="A1" s="105" t="s">
        <v>539</v>
      </c>
      <c r="B1" s="105"/>
      <c r="C1" s="105"/>
      <c r="D1" s="105"/>
      <c r="E1" s="105"/>
      <c r="F1" s="105"/>
    </row>
    <row r="2" spans="1:6" ht="10.5" customHeight="1" x14ac:dyDescent="0.15">
      <c r="A2" s="266" t="s">
        <v>536</v>
      </c>
      <c r="B2" s="87"/>
      <c r="C2" s="105" t="s">
        <v>158</v>
      </c>
      <c r="D2" s="66"/>
      <c r="E2" s="87"/>
      <c r="F2" s="87"/>
    </row>
    <row r="3" spans="1:6" ht="10.5" customHeight="1" x14ac:dyDescent="0.15">
      <c r="A3" s="87"/>
      <c r="B3" s="267" t="s">
        <v>537</v>
      </c>
      <c r="C3" s="105"/>
      <c r="D3" s="66"/>
      <c r="E3" s="87"/>
      <c r="F3" s="87"/>
    </row>
    <row r="4" spans="1:6" s="15" customFormat="1" ht="21" customHeight="1" x14ac:dyDescent="0.15">
      <c r="A4" s="674"/>
      <c r="B4" s="675"/>
      <c r="C4" s="105"/>
      <c r="D4" s="268"/>
      <c r="E4" s="89" t="s">
        <v>300</v>
      </c>
      <c r="F4" s="356" t="s">
        <v>1129</v>
      </c>
    </row>
    <row r="5" spans="1:6" ht="10.5" customHeight="1" x14ac:dyDescent="0.15">
      <c r="A5" s="105" t="s">
        <v>157</v>
      </c>
      <c r="B5" s="111"/>
      <c r="C5" s="111"/>
      <c r="D5" s="111"/>
      <c r="E5" s="10">
        <v>3</v>
      </c>
      <c r="F5" s="10" t="s">
        <v>848</v>
      </c>
    </row>
    <row r="6" spans="1:6" ht="10.5" customHeight="1" x14ac:dyDescent="0.15">
      <c r="A6" s="671" t="s">
        <v>538</v>
      </c>
      <c r="B6" s="269" t="s">
        <v>645</v>
      </c>
      <c r="C6" s="10" t="s">
        <v>130</v>
      </c>
      <c r="D6" s="26" t="s">
        <v>159</v>
      </c>
      <c r="E6" s="270"/>
      <c r="F6" s="270"/>
    </row>
    <row r="7" spans="1:6" ht="10.5" customHeight="1" x14ac:dyDescent="0.15">
      <c r="A7" s="672"/>
      <c r="B7" s="269" t="s">
        <v>752</v>
      </c>
      <c r="C7" s="10" t="s">
        <v>131</v>
      </c>
      <c r="D7" s="26" t="s">
        <v>245</v>
      </c>
      <c r="E7" s="270"/>
      <c r="F7" s="270"/>
    </row>
    <row r="8" spans="1:6" ht="10.5" customHeight="1" x14ac:dyDescent="0.15">
      <c r="A8" s="672"/>
      <c r="B8" s="271" t="s">
        <v>646</v>
      </c>
      <c r="C8" s="10" t="s">
        <v>132</v>
      </c>
      <c r="D8" s="26" t="s">
        <v>62</v>
      </c>
      <c r="E8" s="270"/>
      <c r="F8" s="270"/>
    </row>
    <row r="9" spans="1:6" ht="10.5" customHeight="1" x14ac:dyDescent="0.15">
      <c r="A9" s="672"/>
      <c r="B9" s="269" t="s">
        <v>752</v>
      </c>
      <c r="C9" s="10" t="s">
        <v>133</v>
      </c>
      <c r="D9" s="26" t="s">
        <v>63</v>
      </c>
      <c r="E9" s="270"/>
      <c r="F9" s="270"/>
    </row>
    <row r="10" spans="1:6" ht="10.5" customHeight="1" x14ac:dyDescent="0.15">
      <c r="A10" s="672"/>
      <c r="B10" s="271" t="s">
        <v>936</v>
      </c>
      <c r="C10" s="10" t="s">
        <v>134</v>
      </c>
      <c r="D10" s="26" t="s">
        <v>65</v>
      </c>
      <c r="E10" s="270"/>
      <c r="F10" s="270"/>
    </row>
    <row r="11" spans="1:6" ht="10.5" customHeight="1" x14ac:dyDescent="0.15">
      <c r="A11" s="673"/>
      <c r="B11" s="269" t="s">
        <v>752</v>
      </c>
      <c r="C11" s="10" t="s">
        <v>135</v>
      </c>
      <c r="D11" s="26" t="s">
        <v>64</v>
      </c>
      <c r="E11" s="270"/>
      <c r="F11" s="270"/>
    </row>
    <row r="12" spans="1:6" ht="10.5" customHeight="1" x14ac:dyDescent="0.15">
      <c r="A12" s="272"/>
      <c r="B12" s="273"/>
      <c r="C12" s="195"/>
      <c r="D12" s="81"/>
      <c r="E12" s="274"/>
      <c r="F12" s="274"/>
    </row>
    <row r="13" spans="1:6" ht="10.5" customHeight="1" x14ac:dyDescent="0.15">
      <c r="A13" s="105" t="s">
        <v>147</v>
      </c>
      <c r="B13" s="105"/>
      <c r="C13" s="105"/>
      <c r="D13" s="105"/>
      <c r="E13" s="105"/>
      <c r="F13" s="105"/>
    </row>
    <row r="19" spans="2:2" ht="10.5" customHeight="1" x14ac:dyDescent="0.15">
      <c r="B19" s="275"/>
    </row>
  </sheetData>
  <mergeCells count="2">
    <mergeCell ref="A6:A11"/>
    <mergeCell ref="A4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9"/>
  <sheetViews>
    <sheetView zoomScale="80" zoomScaleNormal="80" workbookViewId="0">
      <pane xSplit="3" ySplit="10" topLeftCell="D221" activePane="bottomRight" state="frozen"/>
      <selection sqref="A1:XFD1048576"/>
      <selection pane="topRight" sqref="A1:XFD1048576"/>
      <selection pane="bottomLeft" sqref="A1:XFD1048576"/>
      <selection pane="bottomRight" activeCell="J246" sqref="J246"/>
    </sheetView>
  </sheetViews>
  <sheetFormatPr defaultColWidth="9.140625" defaultRowHeight="10.5" customHeight="1" x14ac:dyDescent="0.15"/>
  <cols>
    <col min="1" max="1" width="41.28515625" style="66" customWidth="1"/>
    <col min="2" max="2" width="8.85546875" style="81" customWidth="1"/>
    <col min="3" max="3" width="6.85546875" style="81" customWidth="1"/>
    <col min="4" max="5" width="10.7109375" style="66" customWidth="1"/>
    <col min="6" max="6" width="11.7109375" style="66" customWidth="1"/>
    <col min="7" max="7" width="14" style="66" customWidth="1"/>
    <col min="8" max="8" width="10.7109375" style="66" customWidth="1"/>
    <col min="9" max="9" width="13.28515625" style="66" customWidth="1"/>
    <col min="10" max="10" width="10.42578125" style="229" customWidth="1"/>
    <col min="11" max="11" width="16" style="66" customWidth="1"/>
    <col min="12" max="12" width="17.28515625" style="66" customWidth="1"/>
    <col min="13" max="14" width="9.140625" style="75" customWidth="1"/>
    <col min="15" max="15" width="10" style="75" customWidth="1"/>
    <col min="16" max="18" width="12.28515625" style="66" customWidth="1"/>
    <col min="19" max="19" width="15.7109375" style="66" customWidth="1"/>
    <col min="20" max="21" width="11.140625" style="66" customWidth="1"/>
    <col min="22" max="22" width="9.140625" style="66" customWidth="1"/>
    <col min="23" max="23" width="11.28515625" style="66" customWidth="1"/>
    <col min="24" max="16384" width="9.140625" style="66"/>
  </cols>
  <sheetData>
    <row r="1" spans="1:28" x14ac:dyDescent="0.15">
      <c r="A1" s="238" t="s">
        <v>717</v>
      </c>
      <c r="B1" s="239"/>
      <c r="C1" s="239"/>
      <c r="D1" s="238"/>
      <c r="E1" s="238"/>
      <c r="F1" s="238"/>
      <c r="G1" s="238"/>
      <c r="H1" s="238"/>
      <c r="I1" s="238"/>
      <c r="J1" s="240"/>
      <c r="K1" s="238"/>
      <c r="L1" s="238"/>
      <c r="M1" s="241"/>
      <c r="N1" s="241"/>
      <c r="O1" s="241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</row>
    <row r="2" spans="1:28" x14ac:dyDescent="0.15">
      <c r="B2" s="242" t="s">
        <v>158</v>
      </c>
      <c r="C2" s="698" t="s">
        <v>647</v>
      </c>
      <c r="D2" s="698"/>
      <c r="E2" s="698"/>
      <c r="F2" s="698"/>
      <c r="G2" s="698"/>
      <c r="H2" s="698"/>
      <c r="I2" s="698"/>
    </row>
    <row r="3" spans="1:28" x14ac:dyDescent="0.15">
      <c r="A3" s="230" t="s">
        <v>217</v>
      </c>
      <c r="B3" s="242"/>
      <c r="C3" s="699" t="s">
        <v>540</v>
      </c>
      <c r="D3" s="699"/>
      <c r="E3" s="699"/>
      <c r="F3" s="699"/>
      <c r="G3" s="699"/>
      <c r="H3" s="699"/>
      <c r="I3" s="699"/>
    </row>
    <row r="4" spans="1:28" x14ac:dyDescent="0.15">
      <c r="A4" s="230"/>
      <c r="B4" s="242"/>
      <c r="C4" s="231"/>
      <c r="D4" s="232"/>
      <c r="E4" s="696" t="s">
        <v>160</v>
      </c>
      <c r="F4" s="696"/>
      <c r="G4" s="696"/>
      <c r="H4" s="696"/>
      <c r="I4" s="696"/>
    </row>
    <row r="5" spans="1:28" ht="15" customHeight="1" x14ac:dyDescent="0.15">
      <c r="A5" s="660" t="s">
        <v>156</v>
      </c>
      <c r="B5" s="676"/>
      <c r="C5" s="660" t="s">
        <v>27</v>
      </c>
      <c r="D5" s="660" t="s">
        <v>313</v>
      </c>
      <c r="E5" s="660"/>
      <c r="F5" s="700" t="s">
        <v>681</v>
      </c>
      <c r="G5" s="700"/>
      <c r="H5" s="700"/>
      <c r="I5" s="700"/>
      <c r="J5" s="701" t="s">
        <v>221</v>
      </c>
      <c r="K5" s="701"/>
      <c r="L5" s="701"/>
      <c r="M5" s="678" t="s">
        <v>886</v>
      </c>
      <c r="N5" s="679"/>
      <c r="O5" s="680"/>
      <c r="P5" s="689" t="s">
        <v>753</v>
      </c>
      <c r="Q5" s="690"/>
      <c r="R5" s="691"/>
      <c r="S5" s="684" t="s">
        <v>757</v>
      </c>
      <c r="T5" s="695" t="s">
        <v>718</v>
      </c>
      <c r="U5" s="695" t="s">
        <v>838</v>
      </c>
      <c r="V5" s="660" t="s">
        <v>887</v>
      </c>
      <c r="W5" s="677" t="s">
        <v>1596</v>
      </c>
      <c r="X5" s="702" t="s">
        <v>1521</v>
      </c>
      <c r="Y5" s="702" t="s">
        <v>1522</v>
      </c>
      <c r="Z5" s="702" t="s">
        <v>1523</v>
      </c>
      <c r="AA5" s="702" t="s">
        <v>1524</v>
      </c>
      <c r="AB5" s="702" t="s">
        <v>1525</v>
      </c>
    </row>
    <row r="6" spans="1:28" ht="48.75" customHeight="1" x14ac:dyDescent="0.15">
      <c r="A6" s="660"/>
      <c r="B6" s="676"/>
      <c r="C6" s="660"/>
      <c r="D6" s="660"/>
      <c r="E6" s="660"/>
      <c r="F6" s="660" t="s">
        <v>682</v>
      </c>
      <c r="G6" s="660"/>
      <c r="H6" s="660" t="s">
        <v>748</v>
      </c>
      <c r="I6" s="660"/>
      <c r="J6" s="701"/>
      <c r="K6" s="701"/>
      <c r="L6" s="701"/>
      <c r="M6" s="681"/>
      <c r="N6" s="682"/>
      <c r="O6" s="683"/>
      <c r="P6" s="692"/>
      <c r="Q6" s="693"/>
      <c r="R6" s="694"/>
      <c r="S6" s="685"/>
      <c r="T6" s="695"/>
      <c r="U6" s="695"/>
      <c r="V6" s="660"/>
      <c r="W6" s="660"/>
      <c r="X6" s="703"/>
      <c r="Y6" s="703"/>
      <c r="Z6" s="703"/>
      <c r="AA6" s="703"/>
      <c r="AB6" s="703"/>
    </row>
    <row r="7" spans="1:28" ht="11.25" customHeight="1" x14ac:dyDescent="0.15">
      <c r="A7" s="660"/>
      <c r="B7" s="676"/>
      <c r="C7" s="660"/>
      <c r="D7" s="660" t="s">
        <v>219</v>
      </c>
      <c r="E7" s="660" t="s">
        <v>220</v>
      </c>
      <c r="F7" s="660" t="s">
        <v>219</v>
      </c>
      <c r="G7" s="660" t="s">
        <v>220</v>
      </c>
      <c r="H7" s="660" t="s">
        <v>219</v>
      </c>
      <c r="I7" s="660" t="s">
        <v>220</v>
      </c>
      <c r="J7" s="697" t="s">
        <v>314</v>
      </c>
      <c r="K7" s="674" t="s">
        <v>681</v>
      </c>
      <c r="L7" s="674"/>
      <c r="M7" s="695" t="s">
        <v>742</v>
      </c>
      <c r="N7" s="695" t="s">
        <v>743</v>
      </c>
      <c r="O7" s="695" t="s">
        <v>744</v>
      </c>
      <c r="P7" s="687" t="s">
        <v>754</v>
      </c>
      <c r="Q7" s="687" t="s">
        <v>755</v>
      </c>
      <c r="R7" s="687" t="s">
        <v>756</v>
      </c>
      <c r="S7" s="685"/>
      <c r="T7" s="695"/>
      <c r="U7" s="695"/>
      <c r="V7" s="660"/>
      <c r="W7" s="660"/>
      <c r="X7" s="703"/>
      <c r="Y7" s="703"/>
      <c r="Z7" s="703"/>
      <c r="AA7" s="703"/>
      <c r="AB7" s="703"/>
    </row>
    <row r="8" spans="1:28" ht="69" customHeight="1" x14ac:dyDescent="0.15">
      <c r="A8" s="660"/>
      <c r="B8" s="676"/>
      <c r="C8" s="660"/>
      <c r="D8" s="660"/>
      <c r="E8" s="660"/>
      <c r="F8" s="660"/>
      <c r="G8" s="660"/>
      <c r="H8" s="660"/>
      <c r="I8" s="660"/>
      <c r="J8" s="697"/>
      <c r="K8" s="112" t="s">
        <v>682</v>
      </c>
      <c r="L8" s="112" t="s">
        <v>683</v>
      </c>
      <c r="M8" s="695"/>
      <c r="N8" s="695"/>
      <c r="O8" s="695"/>
      <c r="P8" s="688"/>
      <c r="Q8" s="688"/>
      <c r="R8" s="688"/>
      <c r="S8" s="686"/>
      <c r="T8" s="695"/>
      <c r="U8" s="695"/>
      <c r="V8" s="660"/>
      <c r="W8" s="660"/>
      <c r="X8" s="704"/>
      <c r="Y8" s="704"/>
      <c r="Z8" s="704"/>
      <c r="AA8" s="704"/>
      <c r="AB8" s="704"/>
    </row>
    <row r="9" spans="1:28" x14ac:dyDescent="0.15">
      <c r="A9" s="235">
        <v>1</v>
      </c>
      <c r="B9" s="236"/>
      <c r="C9" s="44">
        <v>2</v>
      </c>
      <c r="D9" s="44">
        <v>3</v>
      </c>
      <c r="E9" s="44">
        <v>4</v>
      </c>
      <c r="F9" s="44">
        <v>5</v>
      </c>
      <c r="G9" s="44">
        <v>6</v>
      </c>
      <c r="H9" s="44">
        <v>7</v>
      </c>
      <c r="I9" s="44">
        <v>8</v>
      </c>
      <c r="J9" s="114">
        <v>9</v>
      </c>
      <c r="K9" s="44">
        <v>10</v>
      </c>
      <c r="L9" s="44">
        <v>11</v>
      </c>
      <c r="M9" s="203" t="s">
        <v>1526</v>
      </c>
      <c r="N9" s="203" t="s">
        <v>1527</v>
      </c>
      <c r="O9" s="203" t="s">
        <v>1528</v>
      </c>
      <c r="P9" s="44">
        <v>12</v>
      </c>
      <c r="Q9" s="26" t="s">
        <v>533</v>
      </c>
      <c r="R9" s="26" t="s">
        <v>745</v>
      </c>
      <c r="S9" s="26" t="s">
        <v>1340</v>
      </c>
      <c r="T9" s="233" t="s">
        <v>1529</v>
      </c>
      <c r="U9" s="233" t="s">
        <v>1530</v>
      </c>
      <c r="V9" s="243">
        <v>16</v>
      </c>
      <c r="W9" s="243" t="s">
        <v>783</v>
      </c>
      <c r="X9" s="441">
        <v>23</v>
      </c>
      <c r="Y9" s="441">
        <v>24</v>
      </c>
      <c r="Z9" s="441">
        <v>25</v>
      </c>
      <c r="AA9" s="441">
        <v>26</v>
      </c>
      <c r="AB9" s="441">
        <v>27</v>
      </c>
    </row>
    <row r="10" spans="1:28" x14ac:dyDescent="0.15">
      <c r="A10" s="244" t="s">
        <v>157</v>
      </c>
      <c r="B10" s="236"/>
      <c r="C10" s="245"/>
      <c r="D10" s="245">
        <v>3</v>
      </c>
      <c r="E10" s="245">
        <v>4</v>
      </c>
      <c r="F10" s="245">
        <v>5</v>
      </c>
      <c r="G10" s="245">
        <v>6</v>
      </c>
      <c r="H10" s="245">
        <v>7</v>
      </c>
      <c r="I10" s="245">
        <v>8</v>
      </c>
      <c r="J10" s="246">
        <v>9</v>
      </c>
      <c r="K10" s="245">
        <v>10</v>
      </c>
      <c r="L10" s="245">
        <v>11</v>
      </c>
      <c r="M10" s="245">
        <v>12</v>
      </c>
      <c r="N10" s="245">
        <v>13</v>
      </c>
      <c r="O10" s="245">
        <v>14</v>
      </c>
      <c r="P10" s="245">
        <v>15</v>
      </c>
      <c r="Q10" s="247" t="s">
        <v>782</v>
      </c>
      <c r="R10" s="247" t="s">
        <v>783</v>
      </c>
      <c r="S10" s="247" t="s">
        <v>784</v>
      </c>
      <c r="T10" s="248">
        <v>19</v>
      </c>
      <c r="U10" s="248">
        <v>20</v>
      </c>
      <c r="V10" s="248">
        <v>21</v>
      </c>
      <c r="W10" s="248">
        <v>22</v>
      </c>
      <c r="X10" s="447">
        <v>23</v>
      </c>
      <c r="Y10" s="447">
        <v>24</v>
      </c>
      <c r="Z10" s="447">
        <v>25</v>
      </c>
      <c r="AA10" s="447">
        <v>26</v>
      </c>
      <c r="AB10" s="447">
        <v>27</v>
      </c>
    </row>
    <row r="11" spans="1:28" s="73" customFormat="1" ht="13.5" customHeight="1" x14ac:dyDescent="0.15">
      <c r="A11" s="249" t="s">
        <v>46</v>
      </c>
      <c r="B11" s="245" t="s">
        <v>130</v>
      </c>
      <c r="C11" s="100">
        <v>1</v>
      </c>
      <c r="D11" s="95">
        <f>F11+H11+M11</f>
        <v>0</v>
      </c>
      <c r="E11" s="95">
        <f>G11+I11+N11</f>
        <v>0</v>
      </c>
      <c r="F11" s="95">
        <f>SUM(F14:F29)+SUM(F31:F44)+SUM(F46:F56)+F58+SUM(F61:F69)+SUM(F70:F77)+SUM(F79:F80)+F82+F84+F86+SUM(F88:F95)+SUM(F98:F110)+SUM(F114:F123)+SUM(F125:F136)+F96</f>
        <v>0</v>
      </c>
      <c r="G11" s="95">
        <f>SUM(G14:G29)+SUM(G31:G44)+SUM(G46:G56)+G58+SUM(G61:G69)+SUM(G70:G77)+SUM(G79:G80)+G82+G84+G86+SUM(G88:G95)+SUM(G98:G110)+SUM(G114:G123)+SUM(G125:G136)+G96</f>
        <v>0</v>
      </c>
      <c r="H11" s="95">
        <f>SUM(H14:H19)+SUM(H21:H29)+SUM(H31:H46)+SUM(H48:H58)+SUM(H61:H80)+H82+H84+H86+SUM(H88:H95)+SUM(H98:H110)+SUM(H114:H123)+SUM(H125:H136)+H96</f>
        <v>0</v>
      </c>
      <c r="I11" s="95">
        <f>SUM(I14:I19)+SUM(I21:I29)+SUM(I31:I46)+SUM(I48:I58)+SUM(I61:I80)+I82+I84+I86+SUM(I88:I95)+SUM(I98:I110)+SUM(I114:I123)+SUM(I125:I136)+I96</f>
        <v>0</v>
      </c>
      <c r="J11" s="95">
        <f>K11+L11+O11</f>
        <v>0</v>
      </c>
      <c r="K11" s="95">
        <f>SUM(K14:K29)+SUM(K31:K44)+SUM(K46:K56)+K58+SUM(K61:K69)+SUM(K70:K77)+SUM(K79:K80)+K82+K84+K86+SUM(K88:K95)+SUM(K98:K110)+SUM(K114:K123)+SUM(K125:K136)+K96</f>
        <v>0</v>
      </c>
      <c r="L11" s="95">
        <f>SUM(L14:L19)+SUM(L21:L29)+SUM(L31:L46)+SUM(L48:L58)+SUM(L61:L80)+L82+L84+L86+SUM(L88:L95)+SUM(L98:L110)+SUM(L114:L123)+SUM(L125:L136)+L96</f>
        <v>0</v>
      </c>
      <c r="M11" s="95">
        <f>SUM(M14:M136)-SUM(M59,M60,M81,M83,M85,M87,M111,M112,M113,M124,M20,M47,M30)</f>
        <v>0</v>
      </c>
      <c r="N11" s="95">
        <f>SUM(N14:N136)-SUM(N59,N45,N60,N81,N83,N85,N87,N111,N112,N113,N124,N20,N47,N30)</f>
        <v>0</v>
      </c>
      <c r="O11" s="95">
        <f>SUM(O14:O136)-SUM(O59,O60,O81,O83,O85,O87,O111,O112,O113,O124,O20,O47,O30)</f>
        <v>0</v>
      </c>
      <c r="P11" s="155">
        <f t="shared" ref="P11:W11" si="0">SUM(P14:P136)-SUM(P59,P60,P81,P83,P85,P87,P111,P112,P113,P124,P30)</f>
        <v>0</v>
      </c>
      <c r="Q11" s="155">
        <f t="shared" si="0"/>
        <v>0</v>
      </c>
      <c r="R11" s="155">
        <f t="shared" si="0"/>
        <v>0</v>
      </c>
      <c r="S11" s="155">
        <f t="shared" si="0"/>
        <v>0</v>
      </c>
      <c r="T11" s="155">
        <f t="shared" si="0"/>
        <v>0</v>
      </c>
      <c r="U11" s="155">
        <f t="shared" si="0"/>
        <v>0</v>
      </c>
      <c r="V11" s="155">
        <f t="shared" si="0"/>
        <v>0</v>
      </c>
      <c r="W11" s="155">
        <f t="shared" si="0"/>
        <v>0</v>
      </c>
      <c r="X11" s="442">
        <f>IF(D11=0,0,J11*100/D11)</f>
        <v>0</v>
      </c>
      <c r="Y11" s="442">
        <f>IF(D11=0,0,E11*100/D11)</f>
        <v>0</v>
      </c>
      <c r="Z11" s="442">
        <f>IF(J11=0,0,E11/J11)</f>
        <v>0</v>
      </c>
      <c r="AA11" s="442">
        <f>IF(Таблица1050!$E$9=0,0,J11*10000/Таблица1050!$E$9)</f>
        <v>0</v>
      </c>
      <c r="AB11" s="442">
        <f>(D11-E11)/1.2</f>
        <v>0</v>
      </c>
    </row>
    <row r="12" spans="1:28" s="73" customFormat="1" x14ac:dyDescent="0.15">
      <c r="A12" s="24" t="s">
        <v>758</v>
      </c>
      <c r="B12" s="245" t="s">
        <v>131</v>
      </c>
      <c r="C12" s="100" t="s">
        <v>1375</v>
      </c>
      <c r="D12" s="155" t="s">
        <v>357</v>
      </c>
      <c r="E12" s="155" t="s">
        <v>357</v>
      </c>
      <c r="F12" s="155" t="s">
        <v>357</v>
      </c>
      <c r="G12" s="155" t="s">
        <v>357</v>
      </c>
      <c r="H12" s="155" t="s">
        <v>357</v>
      </c>
      <c r="I12" s="155" t="s">
        <v>357</v>
      </c>
      <c r="J12" s="155"/>
      <c r="K12" s="155" t="s">
        <v>357</v>
      </c>
      <c r="L12" s="155" t="s">
        <v>357</v>
      </c>
      <c r="M12" s="155" t="s">
        <v>357</v>
      </c>
      <c r="N12" s="155" t="s">
        <v>357</v>
      </c>
      <c r="O12" s="155" t="s">
        <v>357</v>
      </c>
      <c r="P12" s="155"/>
      <c r="Q12" s="155"/>
      <c r="R12" s="155"/>
      <c r="S12" s="155"/>
      <c r="T12" s="155" t="s">
        <v>357</v>
      </c>
      <c r="U12" s="155" t="s">
        <v>357</v>
      </c>
      <c r="V12" s="438"/>
      <c r="W12" s="438"/>
      <c r="X12" s="443" t="s">
        <v>807</v>
      </c>
      <c r="Y12" s="443" t="s">
        <v>807</v>
      </c>
      <c r="Z12" s="443" t="s">
        <v>807</v>
      </c>
      <c r="AA12" s="443" t="s">
        <v>807</v>
      </c>
      <c r="AB12" s="443" t="s">
        <v>807</v>
      </c>
    </row>
    <row r="13" spans="1:28" s="73" customFormat="1" ht="21" x14ac:dyDescent="0.15">
      <c r="A13" s="24" t="s">
        <v>759</v>
      </c>
      <c r="B13" s="245" t="s">
        <v>132</v>
      </c>
      <c r="C13" s="100">
        <v>2</v>
      </c>
      <c r="D13" s="95">
        <f t="shared" ref="D13:E19" si="1">F13+H13+M13</f>
        <v>0</v>
      </c>
      <c r="E13" s="95">
        <f t="shared" si="1"/>
        <v>0</v>
      </c>
      <c r="F13" s="155"/>
      <c r="G13" s="155"/>
      <c r="H13" s="155"/>
      <c r="I13" s="155"/>
      <c r="J13" s="95">
        <f t="shared" ref="J13:J19" si="2">K13+L13+O13</f>
        <v>0</v>
      </c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438"/>
      <c r="W13" s="438"/>
      <c r="X13" s="442">
        <f>IF(D13=0,0,J13*100/D13)</f>
        <v>0</v>
      </c>
      <c r="Y13" s="442">
        <f>IF(D13=0,0,E13*100/D13)</f>
        <v>0</v>
      </c>
      <c r="Z13" s="442">
        <f>IF(J13=0,0,E13/J13)</f>
        <v>0</v>
      </c>
      <c r="AA13" s="442">
        <f>IF(Таблица1050!$E$9=0,0,J13*10000/Таблица1050!$E$9)</f>
        <v>0</v>
      </c>
      <c r="AB13" s="442">
        <f t="shared" ref="AB13:AB77" si="3">(D13-E13)/1.2</f>
        <v>0</v>
      </c>
    </row>
    <row r="14" spans="1:28" s="73" customFormat="1" ht="22.9" customHeight="1" x14ac:dyDescent="0.15">
      <c r="A14" s="90" t="s">
        <v>799</v>
      </c>
      <c r="B14" s="245" t="s">
        <v>133</v>
      </c>
      <c r="C14" s="100">
        <v>3</v>
      </c>
      <c r="D14" s="95">
        <f t="shared" si="1"/>
        <v>0</v>
      </c>
      <c r="E14" s="95">
        <f t="shared" si="1"/>
        <v>0</v>
      </c>
      <c r="F14" s="95"/>
      <c r="G14" s="95"/>
      <c r="H14" s="95"/>
      <c r="I14" s="95"/>
      <c r="J14" s="95">
        <f t="shared" si="2"/>
        <v>0</v>
      </c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433"/>
      <c r="W14" s="438"/>
      <c r="X14" s="442">
        <f t="shared" ref="X14:X53" si="4">IF(D14=0,0,J14*100/D14)</f>
        <v>0</v>
      </c>
      <c r="Y14" s="442">
        <f t="shared" ref="Y14:Y53" si="5">IF(D14=0,0,E14*100/D14)</f>
        <v>0</v>
      </c>
      <c r="Z14" s="442">
        <f t="shared" ref="Z14:Z53" si="6">IF(J14=0,0,E14/J14)</f>
        <v>0</v>
      </c>
      <c r="AA14" s="442">
        <f>IF(Таблица1050!$E$9=0,0,J14*10000/Таблица1050!$E$9)</f>
        <v>0</v>
      </c>
      <c r="AB14" s="442">
        <f t="shared" si="3"/>
        <v>0</v>
      </c>
    </row>
    <row r="15" spans="1:28" s="73" customFormat="1" x14ac:dyDescent="0.15">
      <c r="A15" s="90" t="s">
        <v>54</v>
      </c>
      <c r="B15" s="245" t="s">
        <v>134</v>
      </c>
      <c r="C15" s="100">
        <v>4</v>
      </c>
      <c r="D15" s="95">
        <f t="shared" si="1"/>
        <v>0</v>
      </c>
      <c r="E15" s="95">
        <f t="shared" si="1"/>
        <v>0</v>
      </c>
      <c r="F15" s="95"/>
      <c r="G15" s="95"/>
      <c r="H15" s="95"/>
      <c r="I15" s="95"/>
      <c r="J15" s="95">
        <f t="shared" si="2"/>
        <v>0</v>
      </c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433"/>
      <c r="W15" s="438"/>
      <c r="X15" s="442">
        <f t="shared" si="4"/>
        <v>0</v>
      </c>
      <c r="Y15" s="442">
        <f t="shared" si="5"/>
        <v>0</v>
      </c>
      <c r="Z15" s="442">
        <f t="shared" si="6"/>
        <v>0</v>
      </c>
      <c r="AA15" s="442">
        <f>IF(Таблица1050!$E$9=0,0,J15*10000/Таблица1050!$E$9)</f>
        <v>0</v>
      </c>
      <c r="AB15" s="442">
        <f t="shared" si="3"/>
        <v>0</v>
      </c>
    </row>
    <row r="16" spans="1:28" s="73" customFormat="1" x14ac:dyDescent="0.15">
      <c r="A16" s="90" t="s">
        <v>180</v>
      </c>
      <c r="B16" s="245" t="s">
        <v>135</v>
      </c>
      <c r="C16" s="100">
        <v>5</v>
      </c>
      <c r="D16" s="95">
        <f t="shared" si="1"/>
        <v>0</v>
      </c>
      <c r="E16" s="95">
        <f t="shared" si="1"/>
        <v>0</v>
      </c>
      <c r="F16" s="95"/>
      <c r="G16" s="95"/>
      <c r="H16" s="95"/>
      <c r="I16" s="95"/>
      <c r="J16" s="95">
        <f t="shared" si="2"/>
        <v>0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433"/>
      <c r="W16" s="438"/>
      <c r="X16" s="442">
        <f t="shared" si="4"/>
        <v>0</v>
      </c>
      <c r="Y16" s="442">
        <f t="shared" si="5"/>
        <v>0</v>
      </c>
      <c r="Z16" s="442">
        <f t="shared" si="6"/>
        <v>0</v>
      </c>
      <c r="AA16" s="442">
        <f>IF(Таблица1050!$E$9=0,0,J16*10000/Таблица1050!$E$9)</f>
        <v>0</v>
      </c>
      <c r="AB16" s="442">
        <f t="shared" si="3"/>
        <v>0</v>
      </c>
    </row>
    <row r="17" spans="1:28" s="73" customFormat="1" x14ac:dyDescent="0.15">
      <c r="A17" s="90" t="s">
        <v>189</v>
      </c>
      <c r="B17" s="245" t="s">
        <v>136</v>
      </c>
      <c r="C17" s="100">
        <v>6</v>
      </c>
      <c r="D17" s="95">
        <f t="shared" si="1"/>
        <v>0</v>
      </c>
      <c r="E17" s="95">
        <f t="shared" si="1"/>
        <v>0</v>
      </c>
      <c r="F17" s="95"/>
      <c r="G17" s="95"/>
      <c r="H17" s="95"/>
      <c r="I17" s="95"/>
      <c r="J17" s="95">
        <f t="shared" si="2"/>
        <v>0</v>
      </c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433"/>
      <c r="W17" s="438"/>
      <c r="X17" s="442">
        <f t="shared" si="4"/>
        <v>0</v>
      </c>
      <c r="Y17" s="442">
        <f t="shared" si="5"/>
        <v>0</v>
      </c>
      <c r="Z17" s="442">
        <f t="shared" si="6"/>
        <v>0</v>
      </c>
      <c r="AA17" s="442">
        <f>IF(Таблица1050!$E$9=0,0,J17*10000/Таблица1050!$E$9)</f>
        <v>0</v>
      </c>
      <c r="AB17" s="442">
        <f t="shared" si="3"/>
        <v>0</v>
      </c>
    </row>
    <row r="18" spans="1:28" s="73" customFormat="1" x14ac:dyDescent="0.15">
      <c r="A18" s="90" t="s">
        <v>207</v>
      </c>
      <c r="B18" s="245" t="s">
        <v>137</v>
      </c>
      <c r="C18" s="100">
        <v>7</v>
      </c>
      <c r="D18" s="95">
        <f t="shared" si="1"/>
        <v>0</v>
      </c>
      <c r="E18" s="95">
        <f t="shared" si="1"/>
        <v>0</v>
      </c>
      <c r="F18" s="95"/>
      <c r="G18" s="95"/>
      <c r="H18" s="95"/>
      <c r="I18" s="95"/>
      <c r="J18" s="95">
        <f t="shared" si="2"/>
        <v>0</v>
      </c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433"/>
      <c r="W18" s="438"/>
      <c r="X18" s="442">
        <f t="shared" si="4"/>
        <v>0</v>
      </c>
      <c r="Y18" s="442">
        <f t="shared" si="5"/>
        <v>0</v>
      </c>
      <c r="Z18" s="442">
        <f t="shared" si="6"/>
        <v>0</v>
      </c>
      <c r="AA18" s="442">
        <f>IF(Таблица1050!$E$9=0,0,J18*10000/Таблица1050!$E$9)</f>
        <v>0</v>
      </c>
      <c r="AB18" s="442">
        <f t="shared" si="3"/>
        <v>0</v>
      </c>
    </row>
    <row r="19" spans="1:28" s="73" customFormat="1" x14ac:dyDescent="0.15">
      <c r="A19" s="90" t="s">
        <v>541</v>
      </c>
      <c r="B19" s="245" t="s">
        <v>236</v>
      </c>
      <c r="C19" s="100">
        <v>8</v>
      </c>
      <c r="D19" s="95">
        <f t="shared" si="1"/>
        <v>0</v>
      </c>
      <c r="E19" s="95">
        <f t="shared" si="1"/>
        <v>0</v>
      </c>
      <c r="F19" s="95"/>
      <c r="G19" s="95"/>
      <c r="H19" s="95"/>
      <c r="I19" s="95"/>
      <c r="J19" s="95">
        <f t="shared" si="2"/>
        <v>0</v>
      </c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433"/>
      <c r="W19" s="438"/>
      <c r="X19" s="442">
        <f t="shared" si="4"/>
        <v>0</v>
      </c>
      <c r="Y19" s="442">
        <f t="shared" si="5"/>
        <v>0</v>
      </c>
      <c r="Z19" s="442">
        <f t="shared" si="6"/>
        <v>0</v>
      </c>
      <c r="AA19" s="442">
        <f>IF(Таблица1050!$E$9=0,0,J19*10000/Таблица1050!$E$9)</f>
        <v>0</v>
      </c>
      <c r="AB19" s="442">
        <f t="shared" si="3"/>
        <v>0</v>
      </c>
    </row>
    <row r="20" spans="1:28" s="73" customFormat="1" x14ac:dyDescent="0.15">
      <c r="A20" s="90" t="s">
        <v>648</v>
      </c>
      <c r="B20" s="245" t="s">
        <v>138</v>
      </c>
      <c r="C20" s="100">
        <v>9</v>
      </c>
      <c r="D20" s="95">
        <f>F20</f>
        <v>0</v>
      </c>
      <c r="E20" s="95">
        <f>G20</f>
        <v>0</v>
      </c>
      <c r="F20" s="95"/>
      <c r="G20" s="95"/>
      <c r="H20" s="95" t="s">
        <v>807</v>
      </c>
      <c r="I20" s="95" t="s">
        <v>807</v>
      </c>
      <c r="J20" s="95">
        <f>K20</f>
        <v>0</v>
      </c>
      <c r="K20" s="95"/>
      <c r="L20" s="95" t="s">
        <v>807</v>
      </c>
      <c r="M20" s="95" t="s">
        <v>807</v>
      </c>
      <c r="N20" s="95" t="s">
        <v>807</v>
      </c>
      <c r="O20" s="95" t="s">
        <v>807</v>
      </c>
      <c r="P20" s="95"/>
      <c r="Q20" s="95"/>
      <c r="R20" s="95"/>
      <c r="S20" s="95"/>
      <c r="T20" s="95"/>
      <c r="U20" s="95"/>
      <c r="V20" s="433"/>
      <c r="W20" s="438"/>
      <c r="X20" s="442">
        <f t="shared" si="4"/>
        <v>0</v>
      </c>
      <c r="Y20" s="442">
        <f t="shared" si="5"/>
        <v>0</v>
      </c>
      <c r="Z20" s="442">
        <f t="shared" si="6"/>
        <v>0</v>
      </c>
      <c r="AA20" s="442">
        <f>IF(Таблица1050!$E$9=0,0,J20*10000/Таблица1050!$E$9)</f>
        <v>0</v>
      </c>
      <c r="AB20" s="442">
        <f t="shared" si="3"/>
        <v>0</v>
      </c>
    </row>
    <row r="21" spans="1:28" s="73" customFormat="1" x14ac:dyDescent="0.15">
      <c r="A21" s="90" t="s">
        <v>175</v>
      </c>
      <c r="B21" s="245" t="s">
        <v>139</v>
      </c>
      <c r="C21" s="100">
        <v>10</v>
      </c>
      <c r="D21" s="95">
        <f t="shared" ref="D21:E44" si="7">F21+H21+M21</f>
        <v>0</v>
      </c>
      <c r="E21" s="95">
        <f t="shared" si="7"/>
        <v>0</v>
      </c>
      <c r="F21" s="95"/>
      <c r="G21" s="95"/>
      <c r="H21" s="95"/>
      <c r="I21" s="95"/>
      <c r="J21" s="95">
        <f t="shared" ref="J21:J44" si="8">K21+L21+O21</f>
        <v>0</v>
      </c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433"/>
      <c r="W21" s="438"/>
      <c r="X21" s="442">
        <f t="shared" si="4"/>
        <v>0</v>
      </c>
      <c r="Y21" s="442">
        <f t="shared" si="5"/>
        <v>0</v>
      </c>
      <c r="Z21" s="442">
        <f t="shared" si="6"/>
        <v>0</v>
      </c>
      <c r="AA21" s="442">
        <f>IF(Таблица1050!$E$9=0,0,J21*10000/Таблица1050!$E$9)</f>
        <v>0</v>
      </c>
      <c r="AB21" s="442">
        <f t="shared" si="3"/>
        <v>0</v>
      </c>
    </row>
    <row r="22" spans="1:28" s="73" customFormat="1" x14ac:dyDescent="0.15">
      <c r="A22" s="90" t="s">
        <v>181</v>
      </c>
      <c r="B22" s="245" t="s">
        <v>140</v>
      </c>
      <c r="C22" s="100">
        <v>11</v>
      </c>
      <c r="D22" s="95">
        <f t="shared" si="7"/>
        <v>0</v>
      </c>
      <c r="E22" s="95">
        <f t="shared" si="7"/>
        <v>0</v>
      </c>
      <c r="F22" s="95"/>
      <c r="G22" s="95"/>
      <c r="H22" s="95"/>
      <c r="I22" s="95"/>
      <c r="J22" s="95">
        <f t="shared" si="8"/>
        <v>0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433"/>
      <c r="W22" s="438"/>
      <c r="X22" s="442">
        <f t="shared" si="4"/>
        <v>0</v>
      </c>
      <c r="Y22" s="442">
        <f t="shared" si="5"/>
        <v>0</v>
      </c>
      <c r="Z22" s="442">
        <f t="shared" si="6"/>
        <v>0</v>
      </c>
      <c r="AA22" s="442">
        <f>IF(Таблица1050!$E$9=0,0,J22*10000/Таблица1050!$E$9)</f>
        <v>0</v>
      </c>
      <c r="AB22" s="442">
        <f t="shared" si="3"/>
        <v>0</v>
      </c>
    </row>
    <row r="23" spans="1:28" s="73" customFormat="1" x14ac:dyDescent="0.15">
      <c r="A23" s="90" t="s">
        <v>210</v>
      </c>
      <c r="B23" s="245" t="s">
        <v>237</v>
      </c>
      <c r="C23" s="100">
        <v>12</v>
      </c>
      <c r="D23" s="95">
        <f t="shared" si="7"/>
        <v>0</v>
      </c>
      <c r="E23" s="95">
        <f t="shared" si="7"/>
        <v>0</v>
      </c>
      <c r="F23" s="95"/>
      <c r="G23" s="95"/>
      <c r="H23" s="95"/>
      <c r="I23" s="95"/>
      <c r="J23" s="95">
        <f t="shared" si="8"/>
        <v>0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433"/>
      <c r="W23" s="438"/>
      <c r="X23" s="442">
        <f t="shared" si="4"/>
        <v>0</v>
      </c>
      <c r="Y23" s="442">
        <f t="shared" si="5"/>
        <v>0</v>
      </c>
      <c r="Z23" s="442">
        <f t="shared" si="6"/>
        <v>0</v>
      </c>
      <c r="AA23" s="442">
        <f>IF(Таблица1050!$E$9=0,0,J23*10000/Таблица1050!$E$9)</f>
        <v>0</v>
      </c>
      <c r="AB23" s="442">
        <f t="shared" si="3"/>
        <v>0</v>
      </c>
    </row>
    <row r="24" spans="1:28" s="73" customFormat="1" x14ac:dyDescent="0.15">
      <c r="A24" s="90" t="s">
        <v>213</v>
      </c>
      <c r="B24" s="245" t="s">
        <v>238</v>
      </c>
      <c r="C24" s="100">
        <v>13</v>
      </c>
      <c r="D24" s="95">
        <f t="shared" si="7"/>
        <v>0</v>
      </c>
      <c r="E24" s="95">
        <f t="shared" si="7"/>
        <v>0</v>
      </c>
      <c r="F24" s="95"/>
      <c r="G24" s="95"/>
      <c r="H24" s="95"/>
      <c r="I24" s="95"/>
      <c r="J24" s="95">
        <f t="shared" si="8"/>
        <v>0</v>
      </c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433"/>
      <c r="W24" s="438"/>
      <c r="X24" s="442">
        <f t="shared" si="4"/>
        <v>0</v>
      </c>
      <c r="Y24" s="442">
        <f t="shared" si="5"/>
        <v>0</v>
      </c>
      <c r="Z24" s="442">
        <f t="shared" si="6"/>
        <v>0</v>
      </c>
      <c r="AA24" s="442">
        <f>IF(Таблица1050!$E$9=0,0,J24*10000/Таблица1050!$E$9)</f>
        <v>0</v>
      </c>
      <c r="AB24" s="442">
        <f t="shared" si="3"/>
        <v>0</v>
      </c>
    </row>
    <row r="25" spans="1:28" s="73" customFormat="1" x14ac:dyDescent="0.15">
      <c r="A25" s="90" t="s">
        <v>542</v>
      </c>
      <c r="B25" s="245" t="s">
        <v>4</v>
      </c>
      <c r="C25" s="100">
        <v>14</v>
      </c>
      <c r="D25" s="95">
        <f t="shared" si="7"/>
        <v>0</v>
      </c>
      <c r="E25" s="95">
        <f t="shared" si="7"/>
        <v>0</v>
      </c>
      <c r="F25" s="95"/>
      <c r="G25" s="95"/>
      <c r="H25" s="95"/>
      <c r="I25" s="95"/>
      <c r="J25" s="95">
        <f t="shared" si="8"/>
        <v>0</v>
      </c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433"/>
      <c r="W25" s="438"/>
      <c r="X25" s="442">
        <f t="shared" si="4"/>
        <v>0</v>
      </c>
      <c r="Y25" s="442">
        <f t="shared" si="5"/>
        <v>0</v>
      </c>
      <c r="Z25" s="442">
        <f t="shared" si="6"/>
        <v>0</v>
      </c>
      <c r="AA25" s="442">
        <f>IF(Таблица1050!$E$9=0,0,J25*10000/Таблица1050!$E$9)</f>
        <v>0</v>
      </c>
      <c r="AB25" s="442">
        <f t="shared" si="3"/>
        <v>0</v>
      </c>
    </row>
    <row r="26" spans="1:28" s="73" customFormat="1" x14ac:dyDescent="0.15">
      <c r="A26" s="90" t="s">
        <v>206</v>
      </c>
      <c r="B26" s="245" t="s">
        <v>5</v>
      </c>
      <c r="C26" s="100">
        <v>15</v>
      </c>
      <c r="D26" s="95">
        <f t="shared" si="7"/>
        <v>0</v>
      </c>
      <c r="E26" s="95">
        <f t="shared" si="7"/>
        <v>0</v>
      </c>
      <c r="F26" s="95"/>
      <c r="G26" s="95"/>
      <c r="H26" s="95"/>
      <c r="I26" s="95"/>
      <c r="J26" s="95">
        <f t="shared" si="8"/>
        <v>0</v>
      </c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433"/>
      <c r="W26" s="438"/>
      <c r="X26" s="442">
        <f t="shared" si="4"/>
        <v>0</v>
      </c>
      <c r="Y26" s="442">
        <f t="shared" si="5"/>
        <v>0</v>
      </c>
      <c r="Z26" s="442">
        <f t="shared" si="6"/>
        <v>0</v>
      </c>
      <c r="AA26" s="442">
        <f>IF(Таблица1050!$E$9=0,0,J26*10000/Таблица1050!$E$9)</f>
        <v>0</v>
      </c>
      <c r="AB26" s="442">
        <f t="shared" si="3"/>
        <v>0</v>
      </c>
    </row>
    <row r="27" spans="1:28" s="73" customFormat="1" x14ac:dyDescent="0.15">
      <c r="A27" s="90" t="s">
        <v>179</v>
      </c>
      <c r="B27" s="245" t="s">
        <v>6</v>
      </c>
      <c r="C27" s="100">
        <v>16</v>
      </c>
      <c r="D27" s="95">
        <f t="shared" si="7"/>
        <v>0</v>
      </c>
      <c r="E27" s="95">
        <f t="shared" si="7"/>
        <v>0</v>
      </c>
      <c r="F27" s="95"/>
      <c r="G27" s="95"/>
      <c r="H27" s="95"/>
      <c r="I27" s="95"/>
      <c r="J27" s="95">
        <f t="shared" si="8"/>
        <v>0</v>
      </c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433"/>
      <c r="W27" s="438"/>
      <c r="X27" s="442">
        <f t="shared" si="4"/>
        <v>0</v>
      </c>
      <c r="Y27" s="442">
        <f t="shared" si="5"/>
        <v>0</v>
      </c>
      <c r="Z27" s="442">
        <f t="shared" si="6"/>
        <v>0</v>
      </c>
      <c r="AA27" s="442">
        <f>IF(Таблица1050!$E$9=0,0,J27*10000/Таблица1050!$E$9)</f>
        <v>0</v>
      </c>
      <c r="AB27" s="442">
        <f t="shared" si="3"/>
        <v>0</v>
      </c>
    </row>
    <row r="28" spans="1:28" s="73" customFormat="1" x14ac:dyDescent="0.15">
      <c r="A28" s="90" t="s">
        <v>176</v>
      </c>
      <c r="B28" s="245" t="s">
        <v>7</v>
      </c>
      <c r="C28" s="100">
        <v>17</v>
      </c>
      <c r="D28" s="95">
        <f t="shared" si="7"/>
        <v>0</v>
      </c>
      <c r="E28" s="95">
        <f t="shared" si="7"/>
        <v>0</v>
      </c>
      <c r="F28" s="95"/>
      <c r="G28" s="95"/>
      <c r="H28" s="95"/>
      <c r="I28" s="95"/>
      <c r="J28" s="95">
        <f t="shared" si="8"/>
        <v>0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433"/>
      <c r="W28" s="438"/>
      <c r="X28" s="442">
        <f t="shared" si="4"/>
        <v>0</v>
      </c>
      <c r="Y28" s="442">
        <f t="shared" si="5"/>
        <v>0</v>
      </c>
      <c r="Z28" s="442">
        <f t="shared" si="6"/>
        <v>0</v>
      </c>
      <c r="AA28" s="442">
        <f>IF(Таблица1050!$E$9=0,0,J28*10000/Таблица1050!$E$9)</f>
        <v>0</v>
      </c>
      <c r="AB28" s="442">
        <f t="shared" si="3"/>
        <v>0</v>
      </c>
    </row>
    <row r="29" spans="1:28" s="73" customFormat="1" x14ac:dyDescent="0.15">
      <c r="A29" s="90" t="s">
        <v>182</v>
      </c>
      <c r="B29" s="245" t="s">
        <v>8</v>
      </c>
      <c r="C29" s="100">
        <v>18</v>
      </c>
      <c r="D29" s="95">
        <f t="shared" si="7"/>
        <v>0</v>
      </c>
      <c r="E29" s="95">
        <f t="shared" si="7"/>
        <v>0</v>
      </c>
      <c r="F29" s="95"/>
      <c r="G29" s="95"/>
      <c r="H29" s="95"/>
      <c r="I29" s="95"/>
      <c r="J29" s="95">
        <f t="shared" si="8"/>
        <v>0</v>
      </c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433"/>
      <c r="W29" s="438"/>
      <c r="X29" s="442">
        <f t="shared" si="4"/>
        <v>0</v>
      </c>
      <c r="Y29" s="442">
        <f t="shared" si="5"/>
        <v>0</v>
      </c>
      <c r="Z29" s="442">
        <f t="shared" si="6"/>
        <v>0</v>
      </c>
      <c r="AA29" s="442">
        <f>IF(Таблица1050!$E$9=0,0,J29*10000/Таблица1050!$E$9)</f>
        <v>0</v>
      </c>
      <c r="AB29" s="442">
        <f t="shared" si="3"/>
        <v>0</v>
      </c>
    </row>
    <row r="30" spans="1:28" s="73" customFormat="1" x14ac:dyDescent="0.15">
      <c r="A30" s="577" t="s">
        <v>1614</v>
      </c>
      <c r="B30" s="582" t="s">
        <v>989</v>
      </c>
      <c r="C30" s="430" t="s">
        <v>1549</v>
      </c>
      <c r="D30" s="95">
        <f>F30+H30+M30</f>
        <v>0</v>
      </c>
      <c r="E30" s="95">
        <f>G30+I30+N30</f>
        <v>0</v>
      </c>
      <c r="F30" s="95"/>
      <c r="G30" s="95"/>
      <c r="H30" s="95"/>
      <c r="I30" s="95"/>
      <c r="J30" s="95">
        <f>K30+L30+O30</f>
        <v>0</v>
      </c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433"/>
      <c r="W30" s="438"/>
      <c r="X30" s="442">
        <f t="shared" si="4"/>
        <v>0</v>
      </c>
      <c r="Y30" s="442">
        <f t="shared" si="5"/>
        <v>0</v>
      </c>
      <c r="Z30" s="442">
        <f t="shared" si="6"/>
        <v>0</v>
      </c>
      <c r="AA30" s="442">
        <f>IF(Таблица1050!$E$9=0,0,J30*10000/Таблица1050!$E$9)</f>
        <v>0</v>
      </c>
      <c r="AB30" s="442">
        <f t="shared" si="3"/>
        <v>0</v>
      </c>
    </row>
    <row r="31" spans="1:28" s="73" customFormat="1" x14ac:dyDescent="0.15">
      <c r="A31" s="90" t="s">
        <v>174</v>
      </c>
      <c r="B31" s="245" t="s">
        <v>9</v>
      </c>
      <c r="C31" s="100">
        <v>19</v>
      </c>
      <c r="D31" s="95">
        <f t="shared" si="7"/>
        <v>0</v>
      </c>
      <c r="E31" s="95">
        <f t="shared" si="7"/>
        <v>0</v>
      </c>
      <c r="F31" s="95"/>
      <c r="G31" s="95"/>
      <c r="H31" s="95"/>
      <c r="I31" s="95"/>
      <c r="J31" s="95">
        <f t="shared" si="8"/>
        <v>0</v>
      </c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433"/>
      <c r="W31" s="438"/>
      <c r="X31" s="442">
        <f t="shared" si="4"/>
        <v>0</v>
      </c>
      <c r="Y31" s="442">
        <f t="shared" si="5"/>
        <v>0</v>
      </c>
      <c r="Z31" s="442">
        <f t="shared" si="6"/>
        <v>0</v>
      </c>
      <c r="AA31" s="442">
        <f>IF(Таблица1050!$E$9=0,0,J31*10000/Таблица1050!$E$9)</f>
        <v>0</v>
      </c>
      <c r="AB31" s="442">
        <f t="shared" si="3"/>
        <v>0</v>
      </c>
    </row>
    <row r="32" spans="1:28" s="73" customFormat="1" x14ac:dyDescent="0.15">
      <c r="A32" s="90" t="s">
        <v>315</v>
      </c>
      <c r="B32" s="245" t="s">
        <v>10</v>
      </c>
      <c r="C32" s="100">
        <v>20</v>
      </c>
      <c r="D32" s="95">
        <f t="shared" si="7"/>
        <v>0</v>
      </c>
      <c r="E32" s="95">
        <f t="shared" si="7"/>
        <v>0</v>
      </c>
      <c r="F32" s="95"/>
      <c r="G32" s="95"/>
      <c r="H32" s="95"/>
      <c r="I32" s="95"/>
      <c r="J32" s="95">
        <f t="shared" si="8"/>
        <v>0</v>
      </c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433"/>
      <c r="W32" s="438"/>
      <c r="X32" s="442">
        <f t="shared" si="4"/>
        <v>0</v>
      </c>
      <c r="Y32" s="442">
        <f t="shared" si="5"/>
        <v>0</v>
      </c>
      <c r="Z32" s="442">
        <f t="shared" si="6"/>
        <v>0</v>
      </c>
      <c r="AA32" s="442">
        <f>IF(Таблица1050!$E$9=0,0,J32*10000/Таблица1050!$E$9)</f>
        <v>0</v>
      </c>
      <c r="AB32" s="442">
        <f t="shared" si="3"/>
        <v>0</v>
      </c>
    </row>
    <row r="33" spans="1:28" s="73" customFormat="1" x14ac:dyDescent="0.15">
      <c r="A33" s="90" t="s">
        <v>1449</v>
      </c>
      <c r="B33" s="422" t="s">
        <v>1368</v>
      </c>
      <c r="C33" s="100">
        <v>21</v>
      </c>
      <c r="D33" s="95">
        <f>F33+H33+M33</f>
        <v>0</v>
      </c>
      <c r="E33" s="95">
        <f>G33+I33+N33</f>
        <v>0</v>
      </c>
      <c r="F33" s="95"/>
      <c r="G33" s="95"/>
      <c r="H33" s="95"/>
      <c r="I33" s="95"/>
      <c r="J33" s="95">
        <f>K33+L33+O33</f>
        <v>0</v>
      </c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433"/>
      <c r="W33" s="438"/>
      <c r="X33" s="442">
        <f t="shared" si="4"/>
        <v>0</v>
      </c>
      <c r="Y33" s="442">
        <f t="shared" si="5"/>
        <v>0</v>
      </c>
      <c r="Z33" s="442">
        <f t="shared" si="6"/>
        <v>0</v>
      </c>
      <c r="AA33" s="442">
        <f>IF(Таблица1050!$E$9=0,0,J33*10000/Таблица1050!$E$9)</f>
        <v>0</v>
      </c>
      <c r="AB33" s="442">
        <f t="shared" si="3"/>
        <v>0</v>
      </c>
    </row>
    <row r="34" spans="1:28" s="73" customFormat="1" x14ac:dyDescent="0.15">
      <c r="A34" s="90" t="s">
        <v>649</v>
      </c>
      <c r="B34" s="245" t="s">
        <v>11</v>
      </c>
      <c r="C34" s="100">
        <v>22</v>
      </c>
      <c r="D34" s="95">
        <f t="shared" si="7"/>
        <v>0</v>
      </c>
      <c r="E34" s="95">
        <f t="shared" si="7"/>
        <v>0</v>
      </c>
      <c r="F34" s="95"/>
      <c r="G34" s="95"/>
      <c r="H34" s="95"/>
      <c r="I34" s="95"/>
      <c r="J34" s="95">
        <f t="shared" si="8"/>
        <v>0</v>
      </c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433"/>
      <c r="W34" s="438"/>
      <c r="X34" s="442">
        <f t="shared" si="4"/>
        <v>0</v>
      </c>
      <c r="Y34" s="442">
        <f t="shared" si="5"/>
        <v>0</v>
      </c>
      <c r="Z34" s="442">
        <f t="shared" si="6"/>
        <v>0</v>
      </c>
      <c r="AA34" s="442">
        <f>IF(Таблица1050!$E$9=0,0,J34*10000/Таблица1050!$E$9)</f>
        <v>0</v>
      </c>
      <c r="AB34" s="442">
        <f t="shared" si="3"/>
        <v>0</v>
      </c>
    </row>
    <row r="35" spans="1:28" s="73" customFormat="1" x14ac:dyDescent="0.15">
      <c r="A35" s="90" t="s">
        <v>650</v>
      </c>
      <c r="B35" s="245" t="s">
        <v>12</v>
      </c>
      <c r="C35" s="100">
        <v>23</v>
      </c>
      <c r="D35" s="95">
        <f t="shared" si="7"/>
        <v>0</v>
      </c>
      <c r="E35" s="95">
        <f t="shared" si="7"/>
        <v>0</v>
      </c>
      <c r="F35" s="95"/>
      <c r="G35" s="95"/>
      <c r="H35" s="95"/>
      <c r="I35" s="95"/>
      <c r="J35" s="95">
        <f t="shared" si="8"/>
        <v>0</v>
      </c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433"/>
      <c r="W35" s="438"/>
      <c r="X35" s="442">
        <f t="shared" si="4"/>
        <v>0</v>
      </c>
      <c r="Y35" s="442">
        <f t="shared" si="5"/>
        <v>0</v>
      </c>
      <c r="Z35" s="442">
        <f t="shared" si="6"/>
        <v>0</v>
      </c>
      <c r="AA35" s="442">
        <f>IF(Таблица1050!$E$9=0,0,J35*10000/Таблица1050!$E$9)</f>
        <v>0</v>
      </c>
      <c r="AB35" s="442">
        <f t="shared" si="3"/>
        <v>0</v>
      </c>
    </row>
    <row r="36" spans="1:28" s="73" customFormat="1" x14ac:dyDescent="0.15">
      <c r="A36" s="90" t="s">
        <v>185</v>
      </c>
      <c r="B36" s="245" t="s">
        <v>13</v>
      </c>
      <c r="C36" s="100">
        <v>24</v>
      </c>
      <c r="D36" s="95">
        <f t="shared" si="7"/>
        <v>0</v>
      </c>
      <c r="E36" s="95">
        <f t="shared" si="7"/>
        <v>0</v>
      </c>
      <c r="F36" s="95"/>
      <c r="G36" s="95"/>
      <c r="H36" s="95"/>
      <c r="I36" s="95"/>
      <c r="J36" s="95">
        <f t="shared" si="8"/>
        <v>0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433"/>
      <c r="W36" s="438"/>
      <c r="X36" s="442">
        <f t="shared" si="4"/>
        <v>0</v>
      </c>
      <c r="Y36" s="442">
        <f t="shared" si="5"/>
        <v>0</v>
      </c>
      <c r="Z36" s="442">
        <f t="shared" si="6"/>
        <v>0</v>
      </c>
      <c r="AA36" s="442">
        <f>IF(Таблица1050!$E$9=0,0,J36*10000/Таблица1050!$E$9)</f>
        <v>0</v>
      </c>
      <c r="AB36" s="442">
        <f t="shared" si="3"/>
        <v>0</v>
      </c>
    </row>
    <row r="37" spans="1:28" s="73" customFormat="1" x14ac:dyDescent="0.15">
      <c r="A37" s="90" t="s">
        <v>316</v>
      </c>
      <c r="B37" s="245" t="s">
        <v>14</v>
      </c>
      <c r="C37" s="100">
        <v>25</v>
      </c>
      <c r="D37" s="95">
        <f t="shared" si="7"/>
        <v>0</v>
      </c>
      <c r="E37" s="95">
        <f t="shared" si="7"/>
        <v>0</v>
      </c>
      <c r="F37" s="95"/>
      <c r="G37" s="95"/>
      <c r="H37" s="95"/>
      <c r="I37" s="95"/>
      <c r="J37" s="95">
        <f t="shared" si="8"/>
        <v>0</v>
      </c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433"/>
      <c r="W37" s="438"/>
      <c r="X37" s="442">
        <f t="shared" si="4"/>
        <v>0</v>
      </c>
      <c r="Y37" s="442">
        <f t="shared" si="5"/>
        <v>0</v>
      </c>
      <c r="Z37" s="442">
        <f t="shared" si="6"/>
        <v>0</v>
      </c>
      <c r="AA37" s="442">
        <f>IF(Таблица1050!$E$9=0,0,J37*10000/Таблица1050!$E$9)</f>
        <v>0</v>
      </c>
      <c r="AB37" s="442">
        <f t="shared" si="3"/>
        <v>0</v>
      </c>
    </row>
    <row r="38" spans="1:28" s="73" customFormat="1" x14ac:dyDescent="0.15">
      <c r="A38" s="90" t="s">
        <v>317</v>
      </c>
      <c r="B38" s="245" t="s">
        <v>15</v>
      </c>
      <c r="C38" s="100">
        <v>26</v>
      </c>
      <c r="D38" s="95">
        <f t="shared" si="7"/>
        <v>0</v>
      </c>
      <c r="E38" s="95">
        <f t="shared" si="7"/>
        <v>0</v>
      </c>
      <c r="F38" s="95"/>
      <c r="G38" s="95"/>
      <c r="H38" s="95"/>
      <c r="I38" s="95"/>
      <c r="J38" s="95">
        <f t="shared" si="8"/>
        <v>0</v>
      </c>
      <c r="K38" s="95"/>
      <c r="L38" s="95"/>
      <c r="M38" s="95"/>
      <c r="N38" s="95"/>
      <c r="O38" s="95"/>
      <c r="P38" s="95"/>
      <c r="Q38" s="95"/>
      <c r="R38" s="95"/>
      <c r="S38" s="433"/>
      <c r="T38" s="95"/>
      <c r="U38" s="95"/>
      <c r="V38" s="433"/>
      <c r="W38" s="438"/>
      <c r="X38" s="442">
        <f t="shared" si="4"/>
        <v>0</v>
      </c>
      <c r="Y38" s="442">
        <f t="shared" si="5"/>
        <v>0</v>
      </c>
      <c r="Z38" s="442">
        <f t="shared" si="6"/>
        <v>0</v>
      </c>
      <c r="AA38" s="442">
        <f>IF(Таблица1050!$E$9=0,0,J38*10000/Таблица1050!$E$9)</f>
        <v>0</v>
      </c>
      <c r="AB38" s="442">
        <f t="shared" si="3"/>
        <v>0</v>
      </c>
    </row>
    <row r="39" spans="1:28" s="73" customFormat="1" x14ac:dyDescent="0.15">
      <c r="A39" s="90" t="s">
        <v>651</v>
      </c>
      <c r="B39" s="245" t="s">
        <v>18</v>
      </c>
      <c r="C39" s="100">
        <v>27</v>
      </c>
      <c r="D39" s="95">
        <f t="shared" si="7"/>
        <v>0</v>
      </c>
      <c r="E39" s="95">
        <f t="shared" si="7"/>
        <v>0</v>
      </c>
      <c r="F39" s="95"/>
      <c r="G39" s="95"/>
      <c r="H39" s="95"/>
      <c r="I39" s="95"/>
      <c r="J39" s="95">
        <f t="shared" si="8"/>
        <v>0</v>
      </c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433"/>
      <c r="W39" s="438"/>
      <c r="X39" s="442">
        <f t="shared" si="4"/>
        <v>0</v>
      </c>
      <c r="Y39" s="442">
        <f t="shared" si="5"/>
        <v>0</v>
      </c>
      <c r="Z39" s="442">
        <f t="shared" si="6"/>
        <v>0</v>
      </c>
      <c r="AA39" s="442">
        <f>IF(Таблица1050!$E$9=0,0,J39*10000/Таблица1050!$E$9)</f>
        <v>0</v>
      </c>
      <c r="AB39" s="442">
        <f t="shared" si="3"/>
        <v>0</v>
      </c>
    </row>
    <row r="40" spans="1:28" s="73" customFormat="1" x14ac:dyDescent="0.15">
      <c r="A40" s="90" t="s">
        <v>318</v>
      </c>
      <c r="B40" s="245" t="s">
        <v>16</v>
      </c>
      <c r="C40" s="100">
        <v>28</v>
      </c>
      <c r="D40" s="95">
        <f t="shared" si="7"/>
        <v>0</v>
      </c>
      <c r="E40" s="95">
        <f t="shared" si="7"/>
        <v>0</v>
      </c>
      <c r="F40" s="95"/>
      <c r="G40" s="95"/>
      <c r="H40" s="95"/>
      <c r="I40" s="95"/>
      <c r="J40" s="95">
        <f t="shared" si="8"/>
        <v>0</v>
      </c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433"/>
      <c r="W40" s="438"/>
      <c r="X40" s="442">
        <f t="shared" si="4"/>
        <v>0</v>
      </c>
      <c r="Y40" s="442">
        <f t="shared" si="5"/>
        <v>0</v>
      </c>
      <c r="Z40" s="442">
        <f t="shared" si="6"/>
        <v>0</v>
      </c>
      <c r="AA40" s="442">
        <f>IF(Таблица1050!$E$9=0,0,J40*10000/Таблица1050!$E$9)</f>
        <v>0</v>
      </c>
      <c r="AB40" s="442">
        <f t="shared" si="3"/>
        <v>0</v>
      </c>
    </row>
    <row r="41" spans="1:28" s="73" customFormat="1" x14ac:dyDescent="0.15">
      <c r="A41" s="90" t="s">
        <v>1130</v>
      </c>
      <c r="B41" s="245" t="s">
        <v>17</v>
      </c>
      <c r="C41" s="100">
        <v>29</v>
      </c>
      <c r="D41" s="95">
        <f t="shared" si="7"/>
        <v>0</v>
      </c>
      <c r="E41" s="95">
        <f t="shared" si="7"/>
        <v>0</v>
      </c>
      <c r="F41" s="95"/>
      <c r="G41" s="95"/>
      <c r="H41" s="95"/>
      <c r="I41" s="95"/>
      <c r="J41" s="95">
        <f t="shared" si="8"/>
        <v>0</v>
      </c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433"/>
      <c r="W41" s="438"/>
      <c r="X41" s="442">
        <f t="shared" si="4"/>
        <v>0</v>
      </c>
      <c r="Y41" s="442">
        <f t="shared" si="5"/>
        <v>0</v>
      </c>
      <c r="Z41" s="442">
        <f t="shared" si="6"/>
        <v>0</v>
      </c>
      <c r="AA41" s="442">
        <f>IF(Таблица1050!$E$9=0,0,J41*10000/Таблица1050!$E$9)</f>
        <v>0</v>
      </c>
      <c r="AB41" s="442">
        <f t="shared" si="3"/>
        <v>0</v>
      </c>
    </row>
    <row r="42" spans="1:28" s="73" customFormat="1" x14ac:dyDescent="0.15">
      <c r="A42" s="90" t="s">
        <v>166</v>
      </c>
      <c r="B42" s="245" t="s">
        <v>19</v>
      </c>
      <c r="C42" s="100">
        <v>30</v>
      </c>
      <c r="D42" s="95">
        <f t="shared" si="7"/>
        <v>0</v>
      </c>
      <c r="E42" s="95">
        <f t="shared" si="7"/>
        <v>0</v>
      </c>
      <c r="F42" s="95"/>
      <c r="G42" s="95"/>
      <c r="H42" s="95"/>
      <c r="I42" s="95"/>
      <c r="J42" s="95">
        <f t="shared" si="8"/>
        <v>0</v>
      </c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433"/>
      <c r="W42" s="438"/>
      <c r="X42" s="442">
        <f t="shared" si="4"/>
        <v>0</v>
      </c>
      <c r="Y42" s="442">
        <f t="shared" si="5"/>
        <v>0</v>
      </c>
      <c r="Z42" s="442">
        <f t="shared" si="6"/>
        <v>0</v>
      </c>
      <c r="AA42" s="442">
        <f>IF(Таблица1050!$E$9=0,0,J42*10000/Таблица1050!$E$9)</f>
        <v>0</v>
      </c>
      <c r="AB42" s="442">
        <f t="shared" si="3"/>
        <v>0</v>
      </c>
    </row>
    <row r="43" spans="1:28" s="73" customFormat="1" x14ac:dyDescent="0.15">
      <c r="A43" s="90" t="s">
        <v>199</v>
      </c>
      <c r="B43" s="245" t="s">
        <v>20</v>
      </c>
      <c r="C43" s="100">
        <v>31</v>
      </c>
      <c r="D43" s="95">
        <f t="shared" si="7"/>
        <v>0</v>
      </c>
      <c r="E43" s="95">
        <f t="shared" si="7"/>
        <v>0</v>
      </c>
      <c r="F43" s="95"/>
      <c r="G43" s="95"/>
      <c r="H43" s="95"/>
      <c r="I43" s="95"/>
      <c r="J43" s="95">
        <f t="shared" si="8"/>
        <v>0</v>
      </c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433"/>
      <c r="W43" s="438"/>
      <c r="X43" s="442">
        <f t="shared" si="4"/>
        <v>0</v>
      </c>
      <c r="Y43" s="442">
        <f t="shared" si="5"/>
        <v>0</v>
      </c>
      <c r="Z43" s="442">
        <f t="shared" si="6"/>
        <v>0</v>
      </c>
      <c r="AA43" s="442">
        <f>IF(Таблица1050!$E$9=0,0,J43*10000/Таблица1050!$E$9)</f>
        <v>0</v>
      </c>
      <c r="AB43" s="442">
        <f t="shared" si="3"/>
        <v>0</v>
      </c>
    </row>
    <row r="44" spans="1:28" s="73" customFormat="1" x14ac:dyDescent="0.15">
      <c r="A44" s="90" t="s">
        <v>187</v>
      </c>
      <c r="B44" s="245" t="s">
        <v>21</v>
      </c>
      <c r="C44" s="100">
        <v>32</v>
      </c>
      <c r="D44" s="95">
        <f t="shared" si="7"/>
        <v>0</v>
      </c>
      <c r="E44" s="95">
        <f t="shared" si="7"/>
        <v>0</v>
      </c>
      <c r="F44" s="95"/>
      <c r="G44" s="95"/>
      <c r="H44" s="95"/>
      <c r="I44" s="95"/>
      <c r="J44" s="95">
        <f t="shared" si="8"/>
        <v>0</v>
      </c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433"/>
      <c r="W44" s="438"/>
      <c r="X44" s="442">
        <f t="shared" si="4"/>
        <v>0</v>
      </c>
      <c r="Y44" s="442">
        <f t="shared" si="5"/>
        <v>0</v>
      </c>
      <c r="Z44" s="442">
        <f t="shared" si="6"/>
        <v>0</v>
      </c>
      <c r="AA44" s="442">
        <f>IF(Таблица1050!$E$9=0,0,J44*10000/Таблица1050!$E$9)</f>
        <v>0</v>
      </c>
      <c r="AB44" s="442">
        <f t="shared" si="3"/>
        <v>0</v>
      </c>
    </row>
    <row r="45" spans="1:28" s="73" customFormat="1" x14ac:dyDescent="0.15">
      <c r="A45" s="90" t="s">
        <v>196</v>
      </c>
      <c r="B45" s="245" t="s">
        <v>22</v>
      </c>
      <c r="C45" s="100">
        <v>33</v>
      </c>
      <c r="D45" s="95">
        <f>H45</f>
        <v>0</v>
      </c>
      <c r="E45" s="95">
        <f>I45</f>
        <v>0</v>
      </c>
      <c r="F45" s="95" t="s">
        <v>807</v>
      </c>
      <c r="G45" s="95" t="s">
        <v>807</v>
      </c>
      <c r="H45" s="95"/>
      <c r="I45" s="95"/>
      <c r="J45" s="95">
        <f>L45</f>
        <v>0</v>
      </c>
      <c r="K45" s="95" t="s">
        <v>807</v>
      </c>
      <c r="L45" s="95"/>
      <c r="M45" s="95" t="s">
        <v>807</v>
      </c>
      <c r="N45" s="95" t="s">
        <v>807</v>
      </c>
      <c r="O45" s="95" t="s">
        <v>807</v>
      </c>
      <c r="P45" s="95"/>
      <c r="Q45" s="95"/>
      <c r="R45" s="95"/>
      <c r="S45" s="95"/>
      <c r="T45" s="95"/>
      <c r="U45" s="95"/>
      <c r="V45" s="433"/>
      <c r="W45" s="438"/>
      <c r="X45" s="442">
        <f t="shared" si="4"/>
        <v>0</v>
      </c>
      <c r="Y45" s="442">
        <f t="shared" si="5"/>
        <v>0</v>
      </c>
      <c r="Z45" s="442">
        <f t="shared" si="6"/>
        <v>0</v>
      </c>
      <c r="AA45" s="442">
        <f>IF(Таблица1050!$E$9=0,0,J45*10000/Таблица1050!$E$9)</f>
        <v>0</v>
      </c>
      <c r="AB45" s="442">
        <f t="shared" si="3"/>
        <v>0</v>
      </c>
    </row>
    <row r="46" spans="1:28" s="73" customFormat="1" x14ac:dyDescent="0.15">
      <c r="A46" s="90" t="s">
        <v>177</v>
      </c>
      <c r="B46" s="245" t="s">
        <v>23</v>
      </c>
      <c r="C46" s="100">
        <v>34</v>
      </c>
      <c r="D46" s="95">
        <f>F46+H46+M46</f>
        <v>0</v>
      </c>
      <c r="E46" s="95">
        <f>G46+I46+N46</f>
        <v>0</v>
      </c>
      <c r="F46" s="95"/>
      <c r="G46" s="95"/>
      <c r="H46" s="95"/>
      <c r="I46" s="95"/>
      <c r="J46" s="95">
        <f>K46+L46+O46</f>
        <v>0</v>
      </c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433"/>
      <c r="W46" s="438"/>
      <c r="X46" s="442">
        <f t="shared" si="4"/>
        <v>0</v>
      </c>
      <c r="Y46" s="442">
        <f t="shared" si="5"/>
        <v>0</v>
      </c>
      <c r="Z46" s="442">
        <f t="shared" si="6"/>
        <v>0</v>
      </c>
      <c r="AA46" s="442">
        <f>IF(Таблица1050!$E$9=0,0,J46*10000/Таблица1050!$E$9)</f>
        <v>0</v>
      </c>
      <c r="AB46" s="442">
        <f t="shared" si="3"/>
        <v>0</v>
      </c>
    </row>
    <row r="47" spans="1:28" s="73" customFormat="1" x14ac:dyDescent="0.15">
      <c r="A47" s="90" t="s">
        <v>1450</v>
      </c>
      <c r="B47" s="245" t="s">
        <v>24</v>
      </c>
      <c r="C47" s="100">
        <v>35</v>
      </c>
      <c r="D47" s="95">
        <f>F47</f>
        <v>0</v>
      </c>
      <c r="E47" s="95">
        <f>G47</f>
        <v>0</v>
      </c>
      <c r="F47" s="95"/>
      <c r="G47" s="95"/>
      <c r="H47" s="95" t="s">
        <v>807</v>
      </c>
      <c r="I47" s="95" t="s">
        <v>807</v>
      </c>
      <c r="J47" s="95">
        <f>K47</f>
        <v>0</v>
      </c>
      <c r="K47" s="95"/>
      <c r="L47" s="95" t="s">
        <v>807</v>
      </c>
      <c r="M47" s="95" t="s">
        <v>807</v>
      </c>
      <c r="N47" s="95" t="s">
        <v>807</v>
      </c>
      <c r="O47" s="95" t="s">
        <v>807</v>
      </c>
      <c r="P47" s="95"/>
      <c r="Q47" s="95"/>
      <c r="R47" s="95"/>
      <c r="S47" s="95"/>
      <c r="T47" s="95"/>
      <c r="U47" s="95"/>
      <c r="V47" s="433"/>
      <c r="W47" s="438"/>
      <c r="X47" s="442">
        <f t="shared" si="4"/>
        <v>0</v>
      </c>
      <c r="Y47" s="442">
        <f t="shared" si="5"/>
        <v>0</v>
      </c>
      <c r="Z47" s="442">
        <f t="shared" si="6"/>
        <v>0</v>
      </c>
      <c r="AA47" s="442">
        <f>IF(Таблица1050!$E$9=0,0,J47*10000/Таблица1050!$E$9)</f>
        <v>0</v>
      </c>
      <c r="AB47" s="442">
        <f t="shared" si="3"/>
        <v>0</v>
      </c>
    </row>
    <row r="48" spans="1:28" s="73" customFormat="1" x14ac:dyDescent="0.15">
      <c r="A48" s="90" t="s">
        <v>191</v>
      </c>
      <c r="B48" s="245" t="s">
        <v>66</v>
      </c>
      <c r="C48" s="100">
        <v>36</v>
      </c>
      <c r="D48" s="95">
        <f t="shared" ref="D48:E56" si="9">F48+H48+M48</f>
        <v>0</v>
      </c>
      <c r="E48" s="95">
        <f t="shared" si="9"/>
        <v>0</v>
      </c>
      <c r="F48" s="95"/>
      <c r="G48" s="95"/>
      <c r="H48" s="95"/>
      <c r="I48" s="95"/>
      <c r="J48" s="95">
        <f t="shared" ref="J48:J56" si="10">K48+L48+O48</f>
        <v>0</v>
      </c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433"/>
      <c r="W48" s="438"/>
      <c r="X48" s="442">
        <f t="shared" si="4"/>
        <v>0</v>
      </c>
      <c r="Y48" s="442">
        <f t="shared" si="5"/>
        <v>0</v>
      </c>
      <c r="Z48" s="442">
        <f t="shared" si="6"/>
        <v>0</v>
      </c>
      <c r="AA48" s="442">
        <f>IF(Таблица1050!$E$9=0,0,J48*10000/Таблица1050!$E$9)</f>
        <v>0</v>
      </c>
      <c r="AB48" s="442">
        <f t="shared" si="3"/>
        <v>0</v>
      </c>
    </row>
    <row r="49" spans="1:28" s="73" customFormat="1" x14ac:dyDescent="0.15">
      <c r="A49" s="90" t="s">
        <v>319</v>
      </c>
      <c r="B49" s="245" t="s">
        <v>67</v>
      </c>
      <c r="C49" s="100">
        <v>37</v>
      </c>
      <c r="D49" s="95">
        <f t="shared" si="9"/>
        <v>0</v>
      </c>
      <c r="E49" s="95">
        <f t="shared" si="9"/>
        <v>0</v>
      </c>
      <c r="F49" s="95"/>
      <c r="G49" s="95"/>
      <c r="H49" s="95"/>
      <c r="I49" s="95"/>
      <c r="J49" s="95">
        <f t="shared" si="10"/>
        <v>0</v>
      </c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433"/>
      <c r="W49" s="438"/>
      <c r="X49" s="442">
        <f t="shared" si="4"/>
        <v>0</v>
      </c>
      <c r="Y49" s="442">
        <f t="shared" si="5"/>
        <v>0</v>
      </c>
      <c r="Z49" s="442">
        <f t="shared" si="6"/>
        <v>0</v>
      </c>
      <c r="AA49" s="442">
        <f>IF(Таблица1050!$E$9=0,0,J49*10000/Таблица1050!$E$9)</f>
        <v>0</v>
      </c>
      <c r="AB49" s="442">
        <f t="shared" si="3"/>
        <v>0</v>
      </c>
    </row>
    <row r="50" spans="1:28" s="73" customFormat="1" x14ac:dyDescent="0.15">
      <c r="A50" s="90" t="s">
        <v>1132</v>
      </c>
      <c r="B50" s="245" t="s">
        <v>1131</v>
      </c>
      <c r="C50" s="100">
        <v>38</v>
      </c>
      <c r="D50" s="95">
        <f t="shared" si="9"/>
        <v>0</v>
      </c>
      <c r="E50" s="95">
        <f t="shared" si="9"/>
        <v>0</v>
      </c>
      <c r="F50" s="95"/>
      <c r="G50" s="95"/>
      <c r="H50" s="95"/>
      <c r="I50" s="95"/>
      <c r="J50" s="95">
        <f t="shared" si="10"/>
        <v>0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433"/>
      <c r="W50" s="438"/>
      <c r="X50" s="442">
        <f t="shared" si="4"/>
        <v>0</v>
      </c>
      <c r="Y50" s="442">
        <f t="shared" si="5"/>
        <v>0</v>
      </c>
      <c r="Z50" s="442">
        <f t="shared" si="6"/>
        <v>0</v>
      </c>
      <c r="AA50" s="442">
        <f>IF(Таблица1050!$E$9=0,0,J50*10000/Таблица1050!$E$9)</f>
        <v>0</v>
      </c>
      <c r="AB50" s="442">
        <f t="shared" si="3"/>
        <v>0</v>
      </c>
    </row>
    <row r="51" spans="1:28" s="73" customFormat="1" x14ac:dyDescent="0.15">
      <c r="A51" s="90" t="s">
        <v>320</v>
      </c>
      <c r="B51" s="245" t="s">
        <v>89</v>
      </c>
      <c r="C51" s="100">
        <v>39</v>
      </c>
      <c r="D51" s="95">
        <f t="shared" si="9"/>
        <v>0</v>
      </c>
      <c r="E51" s="95">
        <f t="shared" si="9"/>
        <v>0</v>
      </c>
      <c r="F51" s="95"/>
      <c r="G51" s="95"/>
      <c r="H51" s="95"/>
      <c r="I51" s="95"/>
      <c r="J51" s="95">
        <f t="shared" si="10"/>
        <v>0</v>
      </c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433"/>
      <c r="W51" s="438"/>
      <c r="X51" s="442">
        <f t="shared" si="4"/>
        <v>0</v>
      </c>
      <c r="Y51" s="442">
        <f t="shared" si="5"/>
        <v>0</v>
      </c>
      <c r="Z51" s="442">
        <f t="shared" si="6"/>
        <v>0</v>
      </c>
      <c r="AA51" s="442">
        <f>IF(Таблица1050!$E$9=0,0,J51*10000/Таблица1050!$E$9)</f>
        <v>0</v>
      </c>
      <c r="AB51" s="442">
        <f t="shared" si="3"/>
        <v>0</v>
      </c>
    </row>
    <row r="52" spans="1:28" s="73" customFormat="1" x14ac:dyDescent="0.15">
      <c r="A52" s="90" t="s">
        <v>543</v>
      </c>
      <c r="B52" s="245" t="s">
        <v>90</v>
      </c>
      <c r="C52" s="100">
        <v>40</v>
      </c>
      <c r="D52" s="95">
        <f t="shared" si="9"/>
        <v>0</v>
      </c>
      <c r="E52" s="95">
        <f t="shared" si="9"/>
        <v>0</v>
      </c>
      <c r="F52" s="95"/>
      <c r="G52" s="95"/>
      <c r="H52" s="95"/>
      <c r="I52" s="95"/>
      <c r="J52" s="95">
        <f t="shared" si="10"/>
        <v>0</v>
      </c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433"/>
      <c r="W52" s="438"/>
      <c r="X52" s="442">
        <f t="shared" si="4"/>
        <v>0</v>
      </c>
      <c r="Y52" s="442">
        <f t="shared" si="5"/>
        <v>0</v>
      </c>
      <c r="Z52" s="442">
        <f t="shared" si="6"/>
        <v>0</v>
      </c>
      <c r="AA52" s="442">
        <f>IF(Таблица1050!$E$9=0,0,J52*10000/Таблица1050!$E$9)</f>
        <v>0</v>
      </c>
      <c r="AB52" s="442">
        <f t="shared" si="3"/>
        <v>0</v>
      </c>
    </row>
    <row r="53" spans="1:28" s="73" customFormat="1" x14ac:dyDescent="0.15">
      <c r="A53" s="90" t="s">
        <v>349</v>
      </c>
      <c r="B53" s="245" t="s">
        <v>91</v>
      </c>
      <c r="C53" s="100">
        <v>41</v>
      </c>
      <c r="D53" s="95">
        <f t="shared" si="9"/>
        <v>0</v>
      </c>
      <c r="E53" s="95">
        <f t="shared" si="9"/>
        <v>0</v>
      </c>
      <c r="F53" s="95"/>
      <c r="G53" s="95"/>
      <c r="H53" s="95"/>
      <c r="I53" s="95"/>
      <c r="J53" s="95">
        <f t="shared" si="10"/>
        <v>0</v>
      </c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433"/>
      <c r="W53" s="438"/>
      <c r="X53" s="442">
        <f t="shared" si="4"/>
        <v>0</v>
      </c>
      <c r="Y53" s="442">
        <f t="shared" si="5"/>
        <v>0</v>
      </c>
      <c r="Z53" s="442">
        <f t="shared" si="6"/>
        <v>0</v>
      </c>
      <c r="AA53" s="442">
        <f>IF(Таблица1050!$E$9=0,0,J53*10000/Таблица1050!$E$9)</f>
        <v>0</v>
      </c>
      <c r="AB53" s="442">
        <f t="shared" si="3"/>
        <v>0</v>
      </c>
    </row>
    <row r="54" spans="1:28" s="73" customFormat="1" x14ac:dyDescent="0.15">
      <c r="A54" s="90" t="s">
        <v>197</v>
      </c>
      <c r="B54" s="245" t="s">
        <v>92</v>
      </c>
      <c r="C54" s="100">
        <v>42</v>
      </c>
      <c r="D54" s="95">
        <f t="shared" si="9"/>
        <v>0</v>
      </c>
      <c r="E54" s="95">
        <f t="shared" si="9"/>
        <v>0</v>
      </c>
      <c r="F54" s="95"/>
      <c r="G54" s="95"/>
      <c r="H54" s="95"/>
      <c r="I54" s="95"/>
      <c r="J54" s="95">
        <f t="shared" si="10"/>
        <v>0</v>
      </c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433"/>
      <c r="W54" s="438"/>
      <c r="X54" s="442">
        <f t="shared" ref="X54:X91" si="11">IF(D54=0,0,J54*100/D54)</f>
        <v>0</v>
      </c>
      <c r="Y54" s="442">
        <f t="shared" ref="Y54:Y91" si="12">IF(D54=0,0,E54*100/D54)</f>
        <v>0</v>
      </c>
      <c r="Z54" s="442">
        <f t="shared" ref="Z54:Z91" si="13">IF(J54=0,0,E54/J54)</f>
        <v>0</v>
      </c>
      <c r="AA54" s="442">
        <f>IF(Таблица1050!$E$9=0,0,J54*10000/Таблица1050!$E$9)</f>
        <v>0</v>
      </c>
      <c r="AB54" s="442">
        <f t="shared" si="3"/>
        <v>0</v>
      </c>
    </row>
    <row r="55" spans="1:28" s="73" customFormat="1" x14ac:dyDescent="0.15">
      <c r="A55" s="90" t="s">
        <v>652</v>
      </c>
      <c r="B55" s="245" t="s">
        <v>93</v>
      </c>
      <c r="C55" s="100">
        <v>43</v>
      </c>
      <c r="D55" s="95">
        <f t="shared" si="9"/>
        <v>0</v>
      </c>
      <c r="E55" s="95">
        <f t="shared" si="9"/>
        <v>0</v>
      </c>
      <c r="F55" s="95"/>
      <c r="G55" s="95"/>
      <c r="H55" s="95"/>
      <c r="I55" s="95"/>
      <c r="J55" s="95">
        <f t="shared" si="10"/>
        <v>0</v>
      </c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433"/>
      <c r="W55" s="438"/>
      <c r="X55" s="442">
        <f t="shared" si="11"/>
        <v>0</v>
      </c>
      <c r="Y55" s="442">
        <f t="shared" si="12"/>
        <v>0</v>
      </c>
      <c r="Z55" s="442">
        <f t="shared" si="13"/>
        <v>0</v>
      </c>
      <c r="AA55" s="442">
        <f>IF(Таблица1050!$E$9=0,0,J55*10000/Таблица1050!$E$9)</f>
        <v>0</v>
      </c>
      <c r="AB55" s="442">
        <f t="shared" si="3"/>
        <v>0</v>
      </c>
    </row>
    <row r="56" spans="1:28" s="73" customFormat="1" x14ac:dyDescent="0.15">
      <c r="A56" s="90" t="s">
        <v>544</v>
      </c>
      <c r="B56" s="245" t="s">
        <v>94</v>
      </c>
      <c r="C56" s="100">
        <v>44</v>
      </c>
      <c r="D56" s="95">
        <f t="shared" si="9"/>
        <v>0</v>
      </c>
      <c r="E56" s="95">
        <f t="shared" si="9"/>
        <v>0</v>
      </c>
      <c r="F56" s="95"/>
      <c r="G56" s="95"/>
      <c r="H56" s="95"/>
      <c r="I56" s="95"/>
      <c r="J56" s="95">
        <f t="shared" si="10"/>
        <v>0</v>
      </c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433"/>
      <c r="W56" s="438"/>
      <c r="X56" s="442">
        <f t="shared" si="11"/>
        <v>0</v>
      </c>
      <c r="Y56" s="442">
        <f t="shared" si="12"/>
        <v>0</v>
      </c>
      <c r="Z56" s="442">
        <f t="shared" si="13"/>
        <v>0</v>
      </c>
      <c r="AA56" s="442">
        <f>IF(Таблица1050!$E$9=0,0,J56*10000/Таблица1050!$E$9)</f>
        <v>0</v>
      </c>
      <c r="AB56" s="442">
        <f t="shared" si="3"/>
        <v>0</v>
      </c>
    </row>
    <row r="57" spans="1:28" s="73" customFormat="1" x14ac:dyDescent="0.15">
      <c r="A57" s="90" t="s">
        <v>209</v>
      </c>
      <c r="B57" s="245" t="s">
        <v>95</v>
      </c>
      <c r="C57" s="100">
        <v>45</v>
      </c>
      <c r="D57" s="95">
        <f>H57+M57</f>
        <v>0</v>
      </c>
      <c r="E57" s="95">
        <f>I57+N57</f>
        <v>0</v>
      </c>
      <c r="F57" s="95" t="s">
        <v>357</v>
      </c>
      <c r="G57" s="95" t="s">
        <v>357</v>
      </c>
      <c r="H57" s="95"/>
      <c r="I57" s="95"/>
      <c r="J57" s="95">
        <f>L57+O57</f>
        <v>0</v>
      </c>
      <c r="K57" s="95" t="s">
        <v>357</v>
      </c>
      <c r="L57" s="95"/>
      <c r="M57" s="95"/>
      <c r="N57" s="95"/>
      <c r="O57" s="95"/>
      <c r="P57" s="95"/>
      <c r="Q57" s="95"/>
      <c r="R57" s="95"/>
      <c r="S57" s="95"/>
      <c r="T57" s="95" t="s">
        <v>357</v>
      </c>
      <c r="U57" s="95" t="s">
        <v>357</v>
      </c>
      <c r="V57" s="433"/>
      <c r="W57" s="438"/>
      <c r="X57" s="442">
        <f t="shared" si="11"/>
        <v>0</v>
      </c>
      <c r="Y57" s="442">
        <f t="shared" si="12"/>
        <v>0</v>
      </c>
      <c r="Z57" s="442">
        <f t="shared" si="13"/>
        <v>0</v>
      </c>
      <c r="AA57" s="442">
        <f>IF(Таблица1050!$E$9=0,0,J57*10000/Таблица1050!$E$9)</f>
        <v>0</v>
      </c>
      <c r="AB57" s="442">
        <f t="shared" si="3"/>
        <v>0</v>
      </c>
    </row>
    <row r="58" spans="1:28" s="73" customFormat="1" x14ac:dyDescent="0.15">
      <c r="A58" s="90" t="s">
        <v>194</v>
      </c>
      <c r="B58" s="245" t="s">
        <v>96</v>
      </c>
      <c r="C58" s="100">
        <v>46</v>
      </c>
      <c r="D58" s="95">
        <f>F58+H58+M58</f>
        <v>0</v>
      </c>
      <c r="E58" s="95">
        <f>G58+I58+N58</f>
        <v>0</v>
      </c>
      <c r="F58" s="95"/>
      <c r="G58" s="95"/>
      <c r="H58" s="95"/>
      <c r="I58" s="95"/>
      <c r="J58" s="95">
        <f>K58+L58+O58</f>
        <v>0</v>
      </c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433"/>
      <c r="W58" s="438"/>
      <c r="X58" s="442">
        <f t="shared" si="11"/>
        <v>0</v>
      </c>
      <c r="Y58" s="442">
        <f t="shared" si="12"/>
        <v>0</v>
      </c>
      <c r="Z58" s="442">
        <f t="shared" si="13"/>
        <v>0</v>
      </c>
      <c r="AA58" s="442">
        <f>IF(Таблица1050!$E$9=0,0,J58*10000/Таблица1050!$E$9)</f>
        <v>0</v>
      </c>
      <c r="AB58" s="442">
        <f t="shared" si="3"/>
        <v>0</v>
      </c>
    </row>
    <row r="59" spans="1:28" s="73" customFormat="1" ht="21" x14ac:dyDescent="0.15">
      <c r="A59" s="90" t="s">
        <v>321</v>
      </c>
      <c r="B59" s="245" t="s">
        <v>97</v>
      </c>
      <c r="C59" s="100">
        <v>47</v>
      </c>
      <c r="D59" s="95">
        <f>F59</f>
        <v>0</v>
      </c>
      <c r="E59" s="95">
        <f>G59</f>
        <v>0</v>
      </c>
      <c r="F59" s="95"/>
      <c r="G59" s="95"/>
      <c r="H59" s="95" t="s">
        <v>357</v>
      </c>
      <c r="I59" s="95" t="s">
        <v>357</v>
      </c>
      <c r="J59" s="95">
        <f>K59</f>
        <v>0</v>
      </c>
      <c r="K59" s="95"/>
      <c r="L59" s="95" t="s">
        <v>357</v>
      </c>
      <c r="M59" s="95" t="s">
        <v>357</v>
      </c>
      <c r="N59" s="95" t="s">
        <v>357</v>
      </c>
      <c r="O59" s="95" t="s">
        <v>357</v>
      </c>
      <c r="P59" s="95"/>
      <c r="Q59" s="95"/>
      <c r="R59" s="95"/>
      <c r="S59" s="95"/>
      <c r="T59" s="95"/>
      <c r="U59" s="95"/>
      <c r="V59" s="433"/>
      <c r="W59" s="438"/>
      <c r="X59" s="442">
        <f t="shared" si="11"/>
        <v>0</v>
      </c>
      <c r="Y59" s="442">
        <f t="shared" si="12"/>
        <v>0</v>
      </c>
      <c r="Z59" s="442">
        <f t="shared" si="13"/>
        <v>0</v>
      </c>
      <c r="AA59" s="442">
        <f>IF(Таблица1050!$E$9=0,0,J59*10000/Таблица1050!$E$9)</f>
        <v>0</v>
      </c>
      <c r="AB59" s="442">
        <f t="shared" si="3"/>
        <v>0</v>
      </c>
    </row>
    <row r="60" spans="1:28" s="73" customFormat="1" x14ac:dyDescent="0.15">
      <c r="A60" s="93" t="s">
        <v>195</v>
      </c>
      <c r="B60" s="245" t="s">
        <v>98</v>
      </c>
      <c r="C60" s="100">
        <v>48</v>
      </c>
      <c r="D60" s="95">
        <f>F60</f>
        <v>0</v>
      </c>
      <c r="E60" s="95">
        <f>G60</f>
        <v>0</v>
      </c>
      <c r="F60" s="95"/>
      <c r="G60" s="95"/>
      <c r="H60" s="95" t="s">
        <v>357</v>
      </c>
      <c r="I60" s="95" t="s">
        <v>357</v>
      </c>
      <c r="J60" s="95">
        <f>K60</f>
        <v>0</v>
      </c>
      <c r="K60" s="95"/>
      <c r="L60" s="95" t="s">
        <v>357</v>
      </c>
      <c r="M60" s="95" t="s">
        <v>357</v>
      </c>
      <c r="N60" s="95" t="s">
        <v>357</v>
      </c>
      <c r="O60" s="95" t="s">
        <v>357</v>
      </c>
      <c r="P60" s="95"/>
      <c r="Q60" s="95"/>
      <c r="R60" s="95"/>
      <c r="S60" s="95"/>
      <c r="T60" s="95" t="s">
        <v>357</v>
      </c>
      <c r="U60" s="95" t="s">
        <v>357</v>
      </c>
      <c r="V60" s="433"/>
      <c r="W60" s="438"/>
      <c r="X60" s="442">
        <f t="shared" si="11"/>
        <v>0</v>
      </c>
      <c r="Y60" s="442">
        <f t="shared" si="12"/>
        <v>0</v>
      </c>
      <c r="Z60" s="442">
        <f t="shared" si="13"/>
        <v>0</v>
      </c>
      <c r="AA60" s="442">
        <f>IF(Таблица1050!$E$9=0,0,J60*10000/Таблица1050!$E$9)</f>
        <v>0</v>
      </c>
      <c r="AB60" s="442">
        <f t="shared" si="3"/>
        <v>0</v>
      </c>
    </row>
    <row r="61" spans="1:28" s="73" customFormat="1" x14ac:dyDescent="0.15">
      <c r="A61" s="250" t="s">
        <v>653</v>
      </c>
      <c r="B61" s="245" t="s">
        <v>99</v>
      </c>
      <c r="C61" s="100">
        <v>49</v>
      </c>
      <c r="D61" s="95">
        <f t="shared" ref="D61:E77" si="14">F61+H61+M61</f>
        <v>0</v>
      </c>
      <c r="E61" s="95">
        <f t="shared" si="14"/>
        <v>0</v>
      </c>
      <c r="F61" s="95"/>
      <c r="G61" s="95"/>
      <c r="H61" s="95"/>
      <c r="I61" s="95"/>
      <c r="J61" s="95">
        <f t="shared" ref="J61:J77" si="15">K61+L61+O61</f>
        <v>0</v>
      </c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433"/>
      <c r="W61" s="438"/>
      <c r="X61" s="442">
        <f t="shared" si="11"/>
        <v>0</v>
      </c>
      <c r="Y61" s="442">
        <f t="shared" si="12"/>
        <v>0</v>
      </c>
      <c r="Z61" s="442">
        <f t="shared" si="13"/>
        <v>0</v>
      </c>
      <c r="AA61" s="442">
        <f>IF(Таблица1050!$E$9=0,0,J61*10000/Таблица1050!$E$9)</f>
        <v>0</v>
      </c>
      <c r="AB61" s="442">
        <f t="shared" si="3"/>
        <v>0</v>
      </c>
    </row>
    <row r="62" spans="1:28" s="73" customFormat="1" x14ac:dyDescent="0.15">
      <c r="A62" s="250" t="s">
        <v>654</v>
      </c>
      <c r="B62" s="245" t="s">
        <v>100</v>
      </c>
      <c r="C62" s="100">
        <v>50</v>
      </c>
      <c r="D62" s="95">
        <f t="shared" si="14"/>
        <v>0</v>
      </c>
      <c r="E62" s="95">
        <f t="shared" si="14"/>
        <v>0</v>
      </c>
      <c r="F62" s="95"/>
      <c r="G62" s="95"/>
      <c r="H62" s="95"/>
      <c r="I62" s="95"/>
      <c r="J62" s="95">
        <f t="shared" si="15"/>
        <v>0</v>
      </c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433"/>
      <c r="W62" s="438"/>
      <c r="X62" s="442">
        <f t="shared" si="11"/>
        <v>0</v>
      </c>
      <c r="Y62" s="442">
        <f t="shared" si="12"/>
        <v>0</v>
      </c>
      <c r="Z62" s="442">
        <f t="shared" si="13"/>
        <v>0</v>
      </c>
      <c r="AA62" s="442">
        <f>IF(Таблица1050!$E$9=0,0,J62*10000/Таблица1050!$E$9)</f>
        <v>0</v>
      </c>
      <c r="AB62" s="442">
        <f t="shared" si="3"/>
        <v>0</v>
      </c>
    </row>
    <row r="63" spans="1:28" s="73" customFormat="1" x14ac:dyDescent="0.15">
      <c r="A63" s="250" t="s">
        <v>545</v>
      </c>
      <c r="B63" s="245" t="s">
        <v>101</v>
      </c>
      <c r="C63" s="100">
        <v>51</v>
      </c>
      <c r="D63" s="95">
        <f t="shared" si="14"/>
        <v>0</v>
      </c>
      <c r="E63" s="95">
        <f t="shared" si="14"/>
        <v>0</v>
      </c>
      <c r="F63" s="95"/>
      <c r="G63" s="95"/>
      <c r="H63" s="95"/>
      <c r="I63" s="95"/>
      <c r="J63" s="95">
        <f t="shared" si="15"/>
        <v>0</v>
      </c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433"/>
      <c r="W63" s="438"/>
      <c r="X63" s="442">
        <f t="shared" si="11"/>
        <v>0</v>
      </c>
      <c r="Y63" s="442">
        <f t="shared" si="12"/>
        <v>0</v>
      </c>
      <c r="Z63" s="442">
        <f t="shared" si="13"/>
        <v>0</v>
      </c>
      <c r="AA63" s="442">
        <f>IF(Таблица1050!$E$9=0,0,J63*10000/Таблица1050!$E$9)</f>
        <v>0</v>
      </c>
      <c r="AB63" s="442">
        <f t="shared" si="3"/>
        <v>0</v>
      </c>
    </row>
    <row r="64" spans="1:28" s="73" customFormat="1" x14ac:dyDescent="0.15">
      <c r="A64" s="250" t="s">
        <v>546</v>
      </c>
      <c r="B64" s="245" t="s">
        <v>102</v>
      </c>
      <c r="C64" s="100">
        <v>52</v>
      </c>
      <c r="D64" s="95">
        <f t="shared" si="14"/>
        <v>0</v>
      </c>
      <c r="E64" s="95">
        <f t="shared" si="14"/>
        <v>0</v>
      </c>
      <c r="F64" s="95"/>
      <c r="G64" s="95"/>
      <c r="H64" s="95"/>
      <c r="I64" s="95"/>
      <c r="J64" s="95">
        <f t="shared" si="15"/>
        <v>0</v>
      </c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433"/>
      <c r="W64" s="438"/>
      <c r="X64" s="442">
        <f t="shared" si="11"/>
        <v>0</v>
      </c>
      <c r="Y64" s="442">
        <f t="shared" si="12"/>
        <v>0</v>
      </c>
      <c r="Z64" s="442">
        <f t="shared" si="13"/>
        <v>0</v>
      </c>
      <c r="AA64" s="442">
        <f>IF(Таблица1050!$E$9=0,0,J64*10000/Таблица1050!$E$9)</f>
        <v>0</v>
      </c>
      <c r="AB64" s="442">
        <f t="shared" si="3"/>
        <v>0</v>
      </c>
    </row>
    <row r="65" spans="1:28" s="73" customFormat="1" x14ac:dyDescent="0.15">
      <c r="A65" s="250" t="s">
        <v>547</v>
      </c>
      <c r="B65" s="245" t="s">
        <v>103</v>
      </c>
      <c r="C65" s="100">
        <v>53</v>
      </c>
      <c r="D65" s="95">
        <f t="shared" si="14"/>
        <v>0</v>
      </c>
      <c r="E65" s="95">
        <f t="shared" si="14"/>
        <v>0</v>
      </c>
      <c r="F65" s="95"/>
      <c r="G65" s="95"/>
      <c r="H65" s="95"/>
      <c r="I65" s="95"/>
      <c r="J65" s="95">
        <f t="shared" si="15"/>
        <v>0</v>
      </c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433"/>
      <c r="W65" s="438"/>
      <c r="X65" s="442">
        <f t="shared" si="11"/>
        <v>0</v>
      </c>
      <c r="Y65" s="442">
        <f t="shared" si="12"/>
        <v>0</v>
      </c>
      <c r="Z65" s="442">
        <f t="shared" si="13"/>
        <v>0</v>
      </c>
      <c r="AA65" s="442">
        <f>IF(Таблица1050!$E$9=0,0,J65*10000/Таблица1050!$E$9)</f>
        <v>0</v>
      </c>
      <c r="AB65" s="442">
        <f t="shared" si="3"/>
        <v>0</v>
      </c>
    </row>
    <row r="66" spans="1:28" s="73" customFormat="1" x14ac:dyDescent="0.15">
      <c r="A66" s="250" t="s">
        <v>548</v>
      </c>
      <c r="B66" s="245" t="s">
        <v>104</v>
      </c>
      <c r="C66" s="100">
        <v>54</v>
      </c>
      <c r="D66" s="95">
        <f t="shared" si="14"/>
        <v>0</v>
      </c>
      <c r="E66" s="95">
        <f t="shared" si="14"/>
        <v>0</v>
      </c>
      <c r="F66" s="95"/>
      <c r="G66" s="95"/>
      <c r="H66" s="95"/>
      <c r="I66" s="95"/>
      <c r="J66" s="95">
        <f t="shared" si="15"/>
        <v>0</v>
      </c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433"/>
      <c r="W66" s="438"/>
      <c r="X66" s="442">
        <f t="shared" si="11"/>
        <v>0</v>
      </c>
      <c r="Y66" s="442">
        <f t="shared" si="12"/>
        <v>0</v>
      </c>
      <c r="Z66" s="442">
        <f t="shared" si="13"/>
        <v>0</v>
      </c>
      <c r="AA66" s="442">
        <f>IF(Таблица1050!$E$9=0,0,J66*10000/Таблица1050!$E$9)</f>
        <v>0</v>
      </c>
      <c r="AB66" s="442">
        <f t="shared" si="3"/>
        <v>0</v>
      </c>
    </row>
    <row r="67" spans="1:28" s="73" customFormat="1" x14ac:dyDescent="0.15">
      <c r="A67" s="250" t="s">
        <v>549</v>
      </c>
      <c r="B67" s="245" t="s">
        <v>105</v>
      </c>
      <c r="C67" s="100">
        <v>55</v>
      </c>
      <c r="D67" s="95">
        <f t="shared" si="14"/>
        <v>0</v>
      </c>
      <c r="E67" s="95">
        <f t="shared" si="14"/>
        <v>0</v>
      </c>
      <c r="F67" s="95"/>
      <c r="G67" s="95"/>
      <c r="H67" s="95"/>
      <c r="I67" s="95"/>
      <c r="J67" s="95">
        <f t="shared" si="15"/>
        <v>0</v>
      </c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433"/>
      <c r="W67" s="438"/>
      <c r="X67" s="442">
        <f t="shared" si="11"/>
        <v>0</v>
      </c>
      <c r="Y67" s="442">
        <f t="shared" si="12"/>
        <v>0</v>
      </c>
      <c r="Z67" s="442">
        <f t="shared" si="13"/>
        <v>0</v>
      </c>
      <c r="AA67" s="442">
        <f>IF(Таблица1050!$E$9=0,0,J67*10000/Таблица1050!$E$9)</f>
        <v>0</v>
      </c>
      <c r="AB67" s="442">
        <f t="shared" si="3"/>
        <v>0</v>
      </c>
    </row>
    <row r="68" spans="1:28" s="73" customFormat="1" x14ac:dyDescent="0.15">
      <c r="A68" s="250" t="s">
        <v>351</v>
      </c>
      <c r="B68" s="245" t="s">
        <v>106</v>
      </c>
      <c r="C68" s="100">
        <v>56</v>
      </c>
      <c r="D68" s="95">
        <f t="shared" si="14"/>
        <v>0</v>
      </c>
      <c r="E68" s="95">
        <f t="shared" si="14"/>
        <v>0</v>
      </c>
      <c r="F68" s="95"/>
      <c r="G68" s="95"/>
      <c r="H68" s="95"/>
      <c r="I68" s="95"/>
      <c r="J68" s="95">
        <f t="shared" si="15"/>
        <v>0</v>
      </c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433"/>
      <c r="W68" s="438"/>
      <c r="X68" s="442">
        <f t="shared" si="11"/>
        <v>0</v>
      </c>
      <c r="Y68" s="442">
        <f t="shared" si="12"/>
        <v>0</v>
      </c>
      <c r="Z68" s="442">
        <f t="shared" si="13"/>
        <v>0</v>
      </c>
      <c r="AA68" s="442">
        <f>IF(Таблица1050!$E$9=0,0,J68*10000/Таблица1050!$E$9)</f>
        <v>0</v>
      </c>
      <c r="AB68" s="442">
        <f t="shared" si="3"/>
        <v>0</v>
      </c>
    </row>
    <row r="69" spans="1:28" s="73" customFormat="1" x14ac:dyDescent="0.15">
      <c r="A69" s="250" t="s">
        <v>322</v>
      </c>
      <c r="B69" s="245" t="s">
        <v>107</v>
      </c>
      <c r="C69" s="100">
        <v>57</v>
      </c>
      <c r="D69" s="95">
        <f t="shared" si="14"/>
        <v>0</v>
      </c>
      <c r="E69" s="95">
        <f t="shared" si="14"/>
        <v>0</v>
      </c>
      <c r="F69" s="95"/>
      <c r="G69" s="95"/>
      <c r="H69" s="95"/>
      <c r="I69" s="95"/>
      <c r="J69" s="95">
        <f t="shared" si="15"/>
        <v>0</v>
      </c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433"/>
      <c r="W69" s="438"/>
      <c r="X69" s="442">
        <f t="shared" si="11"/>
        <v>0</v>
      </c>
      <c r="Y69" s="442">
        <f t="shared" si="12"/>
        <v>0</v>
      </c>
      <c r="Z69" s="442">
        <f t="shared" si="13"/>
        <v>0</v>
      </c>
      <c r="AA69" s="442">
        <f>IF(Таблица1050!$E$9=0,0,J69*10000/Таблица1050!$E$9)</f>
        <v>0</v>
      </c>
      <c r="AB69" s="442">
        <f t="shared" si="3"/>
        <v>0</v>
      </c>
    </row>
    <row r="70" spans="1:28" s="73" customFormat="1" x14ac:dyDescent="0.15">
      <c r="A70" s="250" t="s">
        <v>550</v>
      </c>
      <c r="B70" s="245" t="s">
        <v>108</v>
      </c>
      <c r="C70" s="100">
        <v>58</v>
      </c>
      <c r="D70" s="95">
        <f t="shared" si="14"/>
        <v>0</v>
      </c>
      <c r="E70" s="95">
        <f t="shared" si="14"/>
        <v>0</v>
      </c>
      <c r="F70" s="95"/>
      <c r="G70" s="95"/>
      <c r="H70" s="95"/>
      <c r="I70" s="95"/>
      <c r="J70" s="95">
        <f t="shared" si="15"/>
        <v>0</v>
      </c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433"/>
      <c r="W70" s="438"/>
      <c r="X70" s="442">
        <f t="shared" si="11"/>
        <v>0</v>
      </c>
      <c r="Y70" s="442">
        <f t="shared" si="12"/>
        <v>0</v>
      </c>
      <c r="Z70" s="442">
        <f t="shared" si="13"/>
        <v>0</v>
      </c>
      <c r="AA70" s="442">
        <f>IF(Таблица1050!$E$9=0,0,J70*10000/Таблица1050!$E$9)</f>
        <v>0</v>
      </c>
      <c r="AB70" s="442">
        <f t="shared" si="3"/>
        <v>0</v>
      </c>
    </row>
    <row r="71" spans="1:28" s="73" customFormat="1" x14ac:dyDescent="0.15">
      <c r="A71" s="90" t="s">
        <v>551</v>
      </c>
      <c r="B71" s="245" t="s">
        <v>109</v>
      </c>
      <c r="C71" s="100">
        <v>59</v>
      </c>
      <c r="D71" s="95">
        <f t="shared" si="14"/>
        <v>0</v>
      </c>
      <c r="E71" s="95">
        <f t="shared" si="14"/>
        <v>0</v>
      </c>
      <c r="F71" s="95"/>
      <c r="G71" s="95"/>
      <c r="H71" s="95"/>
      <c r="I71" s="95"/>
      <c r="J71" s="95">
        <f t="shared" si="15"/>
        <v>0</v>
      </c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433"/>
      <c r="W71" s="438"/>
      <c r="X71" s="442">
        <f t="shared" si="11"/>
        <v>0</v>
      </c>
      <c r="Y71" s="442">
        <f t="shared" si="12"/>
        <v>0</v>
      </c>
      <c r="Z71" s="442">
        <f t="shared" si="13"/>
        <v>0</v>
      </c>
      <c r="AA71" s="442">
        <f>IF(Таблица1050!$E$9=0,0,J71*10000/Таблица1050!$E$9)</f>
        <v>0</v>
      </c>
      <c r="AB71" s="442">
        <f t="shared" si="3"/>
        <v>0</v>
      </c>
    </row>
    <row r="72" spans="1:28" s="73" customFormat="1" x14ac:dyDescent="0.15">
      <c r="A72" s="90" t="s">
        <v>552</v>
      </c>
      <c r="B72" s="245" t="s">
        <v>110</v>
      </c>
      <c r="C72" s="100">
        <v>60</v>
      </c>
      <c r="D72" s="95">
        <f t="shared" si="14"/>
        <v>0</v>
      </c>
      <c r="E72" s="95">
        <f t="shared" si="14"/>
        <v>0</v>
      </c>
      <c r="F72" s="95"/>
      <c r="G72" s="95"/>
      <c r="H72" s="95"/>
      <c r="I72" s="95"/>
      <c r="J72" s="95">
        <f t="shared" si="15"/>
        <v>0</v>
      </c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433"/>
      <c r="W72" s="438"/>
      <c r="X72" s="442">
        <f t="shared" si="11"/>
        <v>0</v>
      </c>
      <c r="Y72" s="442">
        <f t="shared" si="12"/>
        <v>0</v>
      </c>
      <c r="Z72" s="442">
        <f t="shared" si="13"/>
        <v>0</v>
      </c>
      <c r="AA72" s="442">
        <f>IF(Таблица1050!$E$9=0,0,J72*10000/Таблица1050!$E$9)</f>
        <v>0</v>
      </c>
      <c r="AB72" s="442">
        <f t="shared" si="3"/>
        <v>0</v>
      </c>
    </row>
    <row r="73" spans="1:28" s="73" customFormat="1" x14ac:dyDescent="0.15">
      <c r="A73" s="90" t="s">
        <v>553</v>
      </c>
      <c r="B73" s="245" t="s">
        <v>111</v>
      </c>
      <c r="C73" s="100">
        <v>61</v>
      </c>
      <c r="D73" s="95">
        <f t="shared" si="14"/>
        <v>0</v>
      </c>
      <c r="E73" s="95">
        <f t="shared" si="14"/>
        <v>0</v>
      </c>
      <c r="F73" s="95"/>
      <c r="G73" s="95"/>
      <c r="H73" s="95"/>
      <c r="I73" s="95"/>
      <c r="J73" s="95">
        <f t="shared" si="15"/>
        <v>0</v>
      </c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433"/>
      <c r="W73" s="438"/>
      <c r="X73" s="442">
        <f t="shared" si="11"/>
        <v>0</v>
      </c>
      <c r="Y73" s="442">
        <f t="shared" si="12"/>
        <v>0</v>
      </c>
      <c r="Z73" s="442">
        <f t="shared" si="13"/>
        <v>0</v>
      </c>
      <c r="AA73" s="442">
        <f>IF(Таблица1050!$E$9=0,0,J73*10000/Таблица1050!$E$9)</f>
        <v>0</v>
      </c>
      <c r="AB73" s="442">
        <f t="shared" si="3"/>
        <v>0</v>
      </c>
    </row>
    <row r="74" spans="1:28" s="73" customFormat="1" x14ac:dyDescent="0.15">
      <c r="A74" s="90" t="s">
        <v>554</v>
      </c>
      <c r="B74" s="245" t="s">
        <v>112</v>
      </c>
      <c r="C74" s="100">
        <v>62</v>
      </c>
      <c r="D74" s="95">
        <f t="shared" si="14"/>
        <v>0</v>
      </c>
      <c r="E74" s="95">
        <f t="shared" si="14"/>
        <v>0</v>
      </c>
      <c r="F74" s="95"/>
      <c r="G74" s="95"/>
      <c r="H74" s="95"/>
      <c r="I74" s="95"/>
      <c r="J74" s="95">
        <f t="shared" si="15"/>
        <v>0</v>
      </c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433"/>
      <c r="W74" s="438"/>
      <c r="X74" s="442">
        <f t="shared" si="11"/>
        <v>0</v>
      </c>
      <c r="Y74" s="442">
        <f t="shared" si="12"/>
        <v>0</v>
      </c>
      <c r="Z74" s="442">
        <f t="shared" si="13"/>
        <v>0</v>
      </c>
      <c r="AA74" s="442">
        <f>IF(Таблица1050!$E$9=0,0,J74*10000/Таблица1050!$E$9)</f>
        <v>0</v>
      </c>
      <c r="AB74" s="442">
        <f t="shared" si="3"/>
        <v>0</v>
      </c>
    </row>
    <row r="75" spans="1:28" s="73" customFormat="1" x14ac:dyDescent="0.15">
      <c r="A75" s="90" t="s">
        <v>323</v>
      </c>
      <c r="B75" s="245" t="s">
        <v>113</v>
      </c>
      <c r="C75" s="100">
        <v>63</v>
      </c>
      <c r="D75" s="95">
        <f t="shared" si="14"/>
        <v>0</v>
      </c>
      <c r="E75" s="95">
        <f t="shared" si="14"/>
        <v>0</v>
      </c>
      <c r="F75" s="95"/>
      <c r="G75" s="95"/>
      <c r="H75" s="95"/>
      <c r="I75" s="95"/>
      <c r="J75" s="95">
        <f t="shared" si="15"/>
        <v>0</v>
      </c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433"/>
      <c r="W75" s="438"/>
      <c r="X75" s="442">
        <f t="shared" si="11"/>
        <v>0</v>
      </c>
      <c r="Y75" s="442">
        <f t="shared" si="12"/>
        <v>0</v>
      </c>
      <c r="Z75" s="442">
        <f t="shared" si="13"/>
        <v>0</v>
      </c>
      <c r="AA75" s="442">
        <f>IF(Таблица1050!$E$9=0,0,J75*10000/Таблица1050!$E$9)</f>
        <v>0</v>
      </c>
      <c r="AB75" s="442">
        <f t="shared" si="3"/>
        <v>0</v>
      </c>
    </row>
    <row r="76" spans="1:28" s="73" customFormat="1" ht="12.75" customHeight="1" x14ac:dyDescent="0.15">
      <c r="A76" s="90" t="s">
        <v>555</v>
      </c>
      <c r="B76" s="245" t="s">
        <v>114</v>
      </c>
      <c r="C76" s="100">
        <v>64</v>
      </c>
      <c r="D76" s="95">
        <f t="shared" si="14"/>
        <v>0</v>
      </c>
      <c r="E76" s="95">
        <f t="shared" si="14"/>
        <v>0</v>
      </c>
      <c r="F76" s="95"/>
      <c r="G76" s="95"/>
      <c r="H76" s="95"/>
      <c r="I76" s="95"/>
      <c r="J76" s="95">
        <f t="shared" si="15"/>
        <v>0</v>
      </c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433"/>
      <c r="W76" s="438"/>
      <c r="X76" s="442">
        <f t="shared" si="11"/>
        <v>0</v>
      </c>
      <c r="Y76" s="442">
        <f t="shared" si="12"/>
        <v>0</v>
      </c>
      <c r="Z76" s="442">
        <f t="shared" si="13"/>
        <v>0</v>
      </c>
      <c r="AA76" s="442">
        <f>IF(Таблица1050!$E$9=0,0,J76*10000/Таблица1050!$E$9)</f>
        <v>0</v>
      </c>
      <c r="AB76" s="442">
        <f t="shared" si="3"/>
        <v>0</v>
      </c>
    </row>
    <row r="77" spans="1:28" s="73" customFormat="1" x14ac:dyDescent="0.15">
      <c r="A77" s="90" t="s">
        <v>1451</v>
      </c>
      <c r="B77" s="245" t="s">
        <v>115</v>
      </c>
      <c r="C77" s="100">
        <v>65</v>
      </c>
      <c r="D77" s="95">
        <f t="shared" si="14"/>
        <v>0</v>
      </c>
      <c r="E77" s="95">
        <f t="shared" si="14"/>
        <v>0</v>
      </c>
      <c r="F77" s="95"/>
      <c r="G77" s="95"/>
      <c r="H77" s="95"/>
      <c r="I77" s="95"/>
      <c r="J77" s="95">
        <f t="shared" si="15"/>
        <v>0</v>
      </c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433"/>
      <c r="W77" s="438"/>
      <c r="X77" s="442">
        <f t="shared" si="11"/>
        <v>0</v>
      </c>
      <c r="Y77" s="442">
        <f t="shared" si="12"/>
        <v>0</v>
      </c>
      <c r="Z77" s="442">
        <f t="shared" si="13"/>
        <v>0</v>
      </c>
      <c r="AA77" s="442">
        <f>IF(Таблица1050!$E$9=0,0,J77*10000/Таблица1050!$E$9)</f>
        <v>0</v>
      </c>
      <c r="AB77" s="442">
        <f t="shared" si="3"/>
        <v>0</v>
      </c>
    </row>
    <row r="78" spans="1:28" s="73" customFormat="1" x14ac:dyDescent="0.15">
      <c r="A78" s="90" t="s">
        <v>155</v>
      </c>
      <c r="B78" s="245" t="s">
        <v>116</v>
      </c>
      <c r="C78" s="100">
        <v>66</v>
      </c>
      <c r="D78" s="95">
        <f>H78</f>
        <v>0</v>
      </c>
      <c r="E78" s="95">
        <f>I78</f>
        <v>0</v>
      </c>
      <c r="F78" s="95" t="s">
        <v>807</v>
      </c>
      <c r="G78" s="95" t="s">
        <v>807</v>
      </c>
      <c r="H78" s="95"/>
      <c r="I78" s="95"/>
      <c r="J78" s="95">
        <f>L78</f>
        <v>0</v>
      </c>
      <c r="K78" s="95" t="s">
        <v>807</v>
      </c>
      <c r="L78" s="95"/>
      <c r="M78" s="95" t="s">
        <v>807</v>
      </c>
      <c r="N78" s="95" t="s">
        <v>807</v>
      </c>
      <c r="O78" s="95" t="s">
        <v>807</v>
      </c>
      <c r="P78" s="95"/>
      <c r="Q78" s="95"/>
      <c r="R78" s="95"/>
      <c r="S78" s="95"/>
      <c r="T78" s="95"/>
      <c r="U78" s="95"/>
      <c r="V78" s="433"/>
      <c r="W78" s="438"/>
      <c r="X78" s="442">
        <f t="shared" si="11"/>
        <v>0</v>
      </c>
      <c r="Y78" s="442">
        <f t="shared" si="12"/>
        <v>0</v>
      </c>
      <c r="Z78" s="442">
        <f t="shared" si="13"/>
        <v>0</v>
      </c>
      <c r="AA78" s="442">
        <f>IF(Таблица1050!$E$9=0,0,J78*10000/Таблица1050!$E$9)</f>
        <v>0</v>
      </c>
      <c r="AB78" s="442">
        <f t="shared" ref="AB78:AB96" si="16">(D78-E78)/1.2</f>
        <v>0</v>
      </c>
    </row>
    <row r="79" spans="1:28" s="73" customFormat="1" x14ac:dyDescent="0.15">
      <c r="A79" s="90" t="s">
        <v>214</v>
      </c>
      <c r="B79" s="245" t="s">
        <v>117</v>
      </c>
      <c r="C79" s="100">
        <v>67</v>
      </c>
      <c r="D79" s="95">
        <f>F79+H79+M79</f>
        <v>0</v>
      </c>
      <c r="E79" s="95">
        <f>G79+I79+N79</f>
        <v>0</v>
      </c>
      <c r="F79" s="95"/>
      <c r="G79" s="95"/>
      <c r="H79" s="95"/>
      <c r="I79" s="95"/>
      <c r="J79" s="95">
        <f>K79+L79+O79</f>
        <v>0</v>
      </c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433"/>
      <c r="W79" s="438"/>
      <c r="X79" s="442">
        <f t="shared" si="11"/>
        <v>0</v>
      </c>
      <c r="Y79" s="442">
        <f t="shared" si="12"/>
        <v>0</v>
      </c>
      <c r="Z79" s="442">
        <f t="shared" si="13"/>
        <v>0</v>
      </c>
      <c r="AA79" s="442">
        <f>IF(Таблица1050!$E$9=0,0,J79*10000/Таблица1050!$E$9)</f>
        <v>0</v>
      </c>
      <c r="AB79" s="442">
        <f t="shared" si="16"/>
        <v>0</v>
      </c>
    </row>
    <row r="80" spans="1:28" s="73" customFormat="1" x14ac:dyDescent="0.15">
      <c r="A80" s="90" t="s">
        <v>200</v>
      </c>
      <c r="B80" s="245" t="s">
        <v>118</v>
      </c>
      <c r="C80" s="100">
        <v>68</v>
      </c>
      <c r="D80" s="95">
        <f>F80+H80+M80</f>
        <v>0</v>
      </c>
      <c r="E80" s="95">
        <f>G80+I80+N80</f>
        <v>0</v>
      </c>
      <c r="F80" s="95"/>
      <c r="G80" s="95"/>
      <c r="H80" s="95"/>
      <c r="I80" s="95"/>
      <c r="J80" s="95">
        <f>K80+L80+O80</f>
        <v>0</v>
      </c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433"/>
      <c r="W80" s="438"/>
      <c r="X80" s="442">
        <f t="shared" si="11"/>
        <v>0</v>
      </c>
      <c r="Y80" s="442">
        <f t="shared" si="12"/>
        <v>0</v>
      </c>
      <c r="Z80" s="442">
        <f t="shared" si="13"/>
        <v>0</v>
      </c>
      <c r="AA80" s="442">
        <f>IF(Таблица1050!$E$9=0,0,J80*10000/Таблица1050!$E$9)</f>
        <v>0</v>
      </c>
      <c r="AB80" s="442">
        <f t="shared" si="16"/>
        <v>0</v>
      </c>
    </row>
    <row r="81" spans="1:28" s="73" customFormat="1" x14ac:dyDescent="0.15">
      <c r="A81" s="90" t="s">
        <v>324</v>
      </c>
      <c r="B81" s="245" t="s">
        <v>119</v>
      </c>
      <c r="C81" s="100">
        <v>69</v>
      </c>
      <c r="D81" s="95">
        <f>F81</f>
        <v>0</v>
      </c>
      <c r="E81" s="95">
        <f>G81</f>
        <v>0</v>
      </c>
      <c r="F81" s="95"/>
      <c r="G81" s="95"/>
      <c r="H81" s="95" t="s">
        <v>809</v>
      </c>
      <c r="I81" s="95" t="s">
        <v>809</v>
      </c>
      <c r="J81" s="95">
        <f>K81</f>
        <v>0</v>
      </c>
      <c r="K81" s="95"/>
      <c r="L81" s="95" t="s">
        <v>809</v>
      </c>
      <c r="M81" s="95" t="s">
        <v>809</v>
      </c>
      <c r="N81" s="95" t="s">
        <v>809</v>
      </c>
      <c r="O81" s="95" t="s">
        <v>809</v>
      </c>
      <c r="P81" s="95"/>
      <c r="Q81" s="95"/>
      <c r="R81" s="95"/>
      <c r="S81" s="95"/>
      <c r="T81" s="95"/>
      <c r="U81" s="95"/>
      <c r="V81" s="433"/>
      <c r="W81" s="438"/>
      <c r="X81" s="442">
        <f t="shared" si="11"/>
        <v>0</v>
      </c>
      <c r="Y81" s="442">
        <f t="shared" si="12"/>
        <v>0</v>
      </c>
      <c r="Z81" s="442">
        <f t="shared" si="13"/>
        <v>0</v>
      </c>
      <c r="AA81" s="442">
        <f>IF(Таблица1050!$E$9=0,0,J81*10000/Таблица1050!$E$9)</f>
        <v>0</v>
      </c>
      <c r="AB81" s="442">
        <f t="shared" si="16"/>
        <v>0</v>
      </c>
    </row>
    <row r="82" spans="1:28" s="73" customFormat="1" x14ac:dyDescent="0.15">
      <c r="A82" s="90" t="s">
        <v>201</v>
      </c>
      <c r="B82" s="245" t="s">
        <v>120</v>
      </c>
      <c r="C82" s="100">
        <v>70</v>
      </c>
      <c r="D82" s="95">
        <f>F82+H82+M82</f>
        <v>0</v>
      </c>
      <c r="E82" s="95">
        <f>G82+I82+N82</f>
        <v>0</v>
      </c>
      <c r="F82" s="95"/>
      <c r="G82" s="95"/>
      <c r="H82" s="95"/>
      <c r="I82" s="95"/>
      <c r="J82" s="95">
        <f>K82+L82+O82</f>
        <v>0</v>
      </c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433"/>
      <c r="W82" s="438"/>
      <c r="X82" s="442">
        <f t="shared" si="11"/>
        <v>0</v>
      </c>
      <c r="Y82" s="442">
        <f t="shared" si="12"/>
        <v>0</v>
      </c>
      <c r="Z82" s="442">
        <f t="shared" si="13"/>
        <v>0</v>
      </c>
      <c r="AA82" s="442">
        <f>IF(Таблица1050!$E$9=0,0,J82*10000/Таблица1050!$E$9)</f>
        <v>0</v>
      </c>
      <c r="AB82" s="442">
        <f t="shared" si="16"/>
        <v>0</v>
      </c>
    </row>
    <row r="83" spans="1:28" s="73" customFormat="1" x14ac:dyDescent="0.15">
      <c r="A83" s="90" t="s">
        <v>325</v>
      </c>
      <c r="B83" s="245" t="s">
        <v>121</v>
      </c>
      <c r="C83" s="100">
        <v>71</v>
      </c>
      <c r="D83" s="95">
        <f>F83</f>
        <v>0</v>
      </c>
      <c r="E83" s="95">
        <f>G83</f>
        <v>0</v>
      </c>
      <c r="F83" s="95"/>
      <c r="G83" s="95"/>
      <c r="H83" s="95" t="s">
        <v>809</v>
      </c>
      <c r="I83" s="95" t="s">
        <v>809</v>
      </c>
      <c r="J83" s="95">
        <f>K83</f>
        <v>0</v>
      </c>
      <c r="K83" s="95"/>
      <c r="L83" s="95" t="s">
        <v>809</v>
      </c>
      <c r="M83" s="95" t="s">
        <v>809</v>
      </c>
      <c r="N83" s="95" t="s">
        <v>809</v>
      </c>
      <c r="O83" s="95" t="s">
        <v>809</v>
      </c>
      <c r="P83" s="95"/>
      <c r="Q83" s="95"/>
      <c r="R83" s="95"/>
      <c r="S83" s="95"/>
      <c r="T83" s="95"/>
      <c r="U83" s="95"/>
      <c r="V83" s="433"/>
      <c r="W83" s="438"/>
      <c r="X83" s="442">
        <f t="shared" si="11"/>
        <v>0</v>
      </c>
      <c r="Y83" s="442">
        <f t="shared" si="12"/>
        <v>0</v>
      </c>
      <c r="Z83" s="442">
        <f t="shared" si="13"/>
        <v>0</v>
      </c>
      <c r="AA83" s="442">
        <f>IF(Таблица1050!$E$9=0,0,J83*10000/Таблица1050!$E$9)</f>
        <v>0</v>
      </c>
      <c r="AB83" s="442">
        <f t="shared" si="16"/>
        <v>0</v>
      </c>
    </row>
    <row r="84" spans="1:28" s="73" customFormat="1" x14ac:dyDescent="0.15">
      <c r="A84" s="90" t="s">
        <v>202</v>
      </c>
      <c r="B84" s="245" t="s">
        <v>122</v>
      </c>
      <c r="C84" s="100">
        <v>72</v>
      </c>
      <c r="D84" s="95">
        <f>F84+H84+M84</f>
        <v>0</v>
      </c>
      <c r="E84" s="95">
        <f>G84+I84+N84</f>
        <v>0</v>
      </c>
      <c r="F84" s="95"/>
      <c r="G84" s="95"/>
      <c r="H84" s="95"/>
      <c r="I84" s="95"/>
      <c r="J84" s="95">
        <f>K84+L84+O84</f>
        <v>0</v>
      </c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433"/>
      <c r="W84" s="438"/>
      <c r="X84" s="442">
        <f t="shared" si="11"/>
        <v>0</v>
      </c>
      <c r="Y84" s="442">
        <f t="shared" si="12"/>
        <v>0</v>
      </c>
      <c r="Z84" s="442">
        <f t="shared" si="13"/>
        <v>0</v>
      </c>
      <c r="AA84" s="442">
        <f>IF(Таблица1050!$E$9=0,0,J84*10000/Таблица1050!$E$9)</f>
        <v>0</v>
      </c>
      <c r="AB84" s="442">
        <f t="shared" si="16"/>
        <v>0</v>
      </c>
    </row>
    <row r="85" spans="1:28" s="73" customFormat="1" x14ac:dyDescent="0.15">
      <c r="A85" s="90" t="s">
        <v>326</v>
      </c>
      <c r="B85" s="245" t="s">
        <v>123</v>
      </c>
      <c r="C85" s="100">
        <v>73</v>
      </c>
      <c r="D85" s="95">
        <f>F85</f>
        <v>0</v>
      </c>
      <c r="E85" s="95">
        <f>G85</f>
        <v>0</v>
      </c>
      <c r="F85" s="95"/>
      <c r="G85" s="95"/>
      <c r="H85" s="95" t="s">
        <v>809</v>
      </c>
      <c r="I85" s="95" t="s">
        <v>809</v>
      </c>
      <c r="J85" s="95">
        <f>K85</f>
        <v>0</v>
      </c>
      <c r="K85" s="95"/>
      <c r="L85" s="95" t="s">
        <v>809</v>
      </c>
      <c r="M85" s="95" t="s">
        <v>809</v>
      </c>
      <c r="N85" s="95" t="s">
        <v>809</v>
      </c>
      <c r="O85" s="95" t="s">
        <v>809</v>
      </c>
      <c r="P85" s="95"/>
      <c r="Q85" s="95"/>
      <c r="R85" s="95"/>
      <c r="S85" s="95"/>
      <c r="T85" s="95"/>
      <c r="U85" s="95"/>
      <c r="V85" s="433"/>
      <c r="W85" s="438"/>
      <c r="X85" s="442">
        <f t="shared" si="11"/>
        <v>0</v>
      </c>
      <c r="Y85" s="442">
        <f t="shared" si="12"/>
        <v>0</v>
      </c>
      <c r="Z85" s="442">
        <f t="shared" si="13"/>
        <v>0</v>
      </c>
      <c r="AA85" s="442">
        <f>IF(Таблица1050!$E$9=0,0,J85*10000/Таблица1050!$E$9)</f>
        <v>0</v>
      </c>
      <c r="AB85" s="442">
        <f t="shared" si="16"/>
        <v>0</v>
      </c>
    </row>
    <row r="86" spans="1:28" s="73" customFormat="1" x14ac:dyDescent="0.15">
      <c r="A86" s="90" t="s">
        <v>48</v>
      </c>
      <c r="B86" s="245" t="s">
        <v>124</v>
      </c>
      <c r="C86" s="100">
        <v>74</v>
      </c>
      <c r="D86" s="95">
        <f>F86+H86+M86</f>
        <v>0</v>
      </c>
      <c r="E86" s="95">
        <f>G86+I86+N86</f>
        <v>0</v>
      </c>
      <c r="F86" s="95"/>
      <c r="G86" s="95"/>
      <c r="H86" s="95"/>
      <c r="I86" s="95"/>
      <c r="J86" s="95">
        <f>K86+L86+O86</f>
        <v>0</v>
      </c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433"/>
      <c r="W86" s="438"/>
      <c r="X86" s="442">
        <f t="shared" si="11"/>
        <v>0</v>
      </c>
      <c r="Y86" s="442">
        <f t="shared" si="12"/>
        <v>0</v>
      </c>
      <c r="Z86" s="442">
        <f t="shared" si="13"/>
        <v>0</v>
      </c>
      <c r="AA86" s="442">
        <f>IF(Таблица1050!$E$9=0,0,J86*10000/Таблица1050!$E$9)</f>
        <v>0</v>
      </c>
      <c r="AB86" s="442">
        <f t="shared" si="16"/>
        <v>0</v>
      </c>
    </row>
    <row r="87" spans="1:28" s="73" customFormat="1" x14ac:dyDescent="0.15">
      <c r="A87" s="90" t="s">
        <v>327</v>
      </c>
      <c r="B87" s="245" t="s">
        <v>125</v>
      </c>
      <c r="C87" s="100">
        <v>75</v>
      </c>
      <c r="D87" s="95">
        <f>F87</f>
        <v>0</v>
      </c>
      <c r="E87" s="95">
        <f>G87</f>
        <v>0</v>
      </c>
      <c r="F87" s="95"/>
      <c r="G87" s="95"/>
      <c r="H87" s="95" t="s">
        <v>809</v>
      </c>
      <c r="I87" s="95" t="s">
        <v>809</v>
      </c>
      <c r="J87" s="95">
        <f>K87</f>
        <v>0</v>
      </c>
      <c r="K87" s="95"/>
      <c r="L87" s="95" t="s">
        <v>809</v>
      </c>
      <c r="M87" s="95" t="s">
        <v>809</v>
      </c>
      <c r="N87" s="95" t="s">
        <v>809</v>
      </c>
      <c r="O87" s="95" t="s">
        <v>809</v>
      </c>
      <c r="P87" s="95"/>
      <c r="Q87" s="95"/>
      <c r="R87" s="95"/>
      <c r="S87" s="95"/>
      <c r="T87" s="95"/>
      <c r="U87" s="95"/>
      <c r="V87" s="433"/>
      <c r="W87" s="438"/>
      <c r="X87" s="442">
        <f t="shared" si="11"/>
        <v>0</v>
      </c>
      <c r="Y87" s="442">
        <f t="shared" si="12"/>
        <v>0</v>
      </c>
      <c r="Z87" s="442">
        <f t="shared" si="13"/>
        <v>0</v>
      </c>
      <c r="AA87" s="442">
        <f>IF(Таблица1050!$E$9=0,0,J87*10000/Таблица1050!$E$9)</f>
        <v>0</v>
      </c>
      <c r="AB87" s="442">
        <f t="shared" si="16"/>
        <v>0</v>
      </c>
    </row>
    <row r="88" spans="1:28" s="73" customFormat="1" x14ac:dyDescent="0.15">
      <c r="A88" s="90" t="s">
        <v>203</v>
      </c>
      <c r="B88" s="245" t="s">
        <v>126</v>
      </c>
      <c r="C88" s="100">
        <v>76</v>
      </c>
      <c r="D88" s="95">
        <f t="shared" ref="D88:E103" si="17">F88+H88+M88</f>
        <v>0</v>
      </c>
      <c r="E88" s="95">
        <f t="shared" si="17"/>
        <v>0</v>
      </c>
      <c r="F88" s="95"/>
      <c r="G88" s="95"/>
      <c r="H88" s="95"/>
      <c r="I88" s="95"/>
      <c r="J88" s="95">
        <f t="shared" ref="J88:J95" si="18">K88+L88+O88</f>
        <v>0</v>
      </c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433"/>
      <c r="W88" s="438"/>
      <c r="X88" s="442">
        <f t="shared" si="11"/>
        <v>0</v>
      </c>
      <c r="Y88" s="442">
        <f t="shared" si="12"/>
        <v>0</v>
      </c>
      <c r="Z88" s="442">
        <f t="shared" si="13"/>
        <v>0</v>
      </c>
      <c r="AA88" s="442">
        <f>IF(Таблица1050!$E$9=0,0,J88*10000/Таблица1050!$E$9)</f>
        <v>0</v>
      </c>
      <c r="AB88" s="442">
        <f t="shared" si="16"/>
        <v>0</v>
      </c>
    </row>
    <row r="89" spans="1:28" s="73" customFormat="1" x14ac:dyDescent="0.15">
      <c r="A89" s="90" t="s">
        <v>172</v>
      </c>
      <c r="B89" s="245" t="s">
        <v>127</v>
      </c>
      <c r="C89" s="100">
        <v>77</v>
      </c>
      <c r="D89" s="95">
        <f t="shared" si="17"/>
        <v>0</v>
      </c>
      <c r="E89" s="95">
        <f t="shared" si="17"/>
        <v>0</v>
      </c>
      <c r="F89" s="95"/>
      <c r="G89" s="95"/>
      <c r="H89" s="95"/>
      <c r="I89" s="95"/>
      <c r="J89" s="95">
        <f t="shared" si="18"/>
        <v>0</v>
      </c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433"/>
      <c r="W89" s="438"/>
      <c r="X89" s="442">
        <f t="shared" si="11"/>
        <v>0</v>
      </c>
      <c r="Y89" s="442">
        <f t="shared" si="12"/>
        <v>0</v>
      </c>
      <c r="Z89" s="442">
        <f t="shared" si="13"/>
        <v>0</v>
      </c>
      <c r="AA89" s="442">
        <f>IF(Таблица1050!$E$9=0,0,J89*10000/Таблица1050!$E$9)</f>
        <v>0</v>
      </c>
      <c r="AB89" s="442">
        <f t="shared" si="16"/>
        <v>0</v>
      </c>
    </row>
    <row r="90" spans="1:28" s="73" customFormat="1" x14ac:dyDescent="0.15">
      <c r="A90" s="90" t="s">
        <v>192</v>
      </c>
      <c r="B90" s="245" t="s">
        <v>128</v>
      </c>
      <c r="C90" s="100">
        <v>78</v>
      </c>
      <c r="D90" s="95">
        <f t="shared" si="17"/>
        <v>0</v>
      </c>
      <c r="E90" s="95">
        <f t="shared" si="17"/>
        <v>0</v>
      </c>
      <c r="F90" s="95"/>
      <c r="G90" s="95"/>
      <c r="H90" s="95"/>
      <c r="I90" s="95"/>
      <c r="J90" s="95">
        <f t="shared" si="18"/>
        <v>0</v>
      </c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433"/>
      <c r="W90" s="438"/>
      <c r="X90" s="442">
        <f t="shared" si="11"/>
        <v>0</v>
      </c>
      <c r="Y90" s="442">
        <f t="shared" si="12"/>
        <v>0</v>
      </c>
      <c r="Z90" s="442">
        <f t="shared" si="13"/>
        <v>0</v>
      </c>
      <c r="AA90" s="442">
        <f>IF(Таблица1050!$E$9=0,0,J90*10000/Таблица1050!$E$9)</f>
        <v>0</v>
      </c>
      <c r="AB90" s="442">
        <f t="shared" si="16"/>
        <v>0</v>
      </c>
    </row>
    <row r="91" spans="1:28" s="73" customFormat="1" x14ac:dyDescent="0.15">
      <c r="A91" s="90" t="s">
        <v>328</v>
      </c>
      <c r="B91" s="245" t="s">
        <v>129</v>
      </c>
      <c r="C91" s="100">
        <v>79</v>
      </c>
      <c r="D91" s="95">
        <f t="shared" si="17"/>
        <v>0</v>
      </c>
      <c r="E91" s="95">
        <f t="shared" si="17"/>
        <v>0</v>
      </c>
      <c r="F91" s="95"/>
      <c r="G91" s="95"/>
      <c r="H91" s="95"/>
      <c r="I91" s="95"/>
      <c r="J91" s="95">
        <f t="shared" si="18"/>
        <v>0</v>
      </c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433"/>
      <c r="W91" s="438"/>
      <c r="X91" s="442">
        <f t="shared" si="11"/>
        <v>0</v>
      </c>
      <c r="Y91" s="442">
        <f t="shared" si="12"/>
        <v>0</v>
      </c>
      <c r="Z91" s="442">
        <f t="shared" si="13"/>
        <v>0</v>
      </c>
      <c r="AA91" s="442">
        <f>IF(Таблица1050!$E$9=0,0,J91*10000/Таблица1050!$E$9)</f>
        <v>0</v>
      </c>
      <c r="AB91" s="442">
        <f t="shared" si="16"/>
        <v>0</v>
      </c>
    </row>
    <row r="92" spans="1:28" s="73" customFormat="1" x14ac:dyDescent="0.15">
      <c r="A92" s="90" t="s">
        <v>173</v>
      </c>
      <c r="B92" s="245" t="s">
        <v>88</v>
      </c>
      <c r="C92" s="100">
        <v>80</v>
      </c>
      <c r="D92" s="95">
        <f t="shared" si="17"/>
        <v>0</v>
      </c>
      <c r="E92" s="95">
        <f t="shared" si="17"/>
        <v>0</v>
      </c>
      <c r="F92" s="95"/>
      <c r="G92" s="95"/>
      <c r="H92" s="95"/>
      <c r="I92" s="95"/>
      <c r="J92" s="95">
        <f t="shared" si="18"/>
        <v>0</v>
      </c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433"/>
      <c r="W92" s="438"/>
      <c r="X92" s="442">
        <f t="shared" ref="X92:X96" si="19">IF(D92=0,0,J92*100/D92)</f>
        <v>0</v>
      </c>
      <c r="Y92" s="442">
        <f t="shared" ref="Y92:Y96" si="20">IF(D92=0,0,E92*100/D92)</f>
        <v>0</v>
      </c>
      <c r="Z92" s="442">
        <f t="shared" ref="Z92:Z96" si="21">IF(J92=0,0,E92/J92)</f>
        <v>0</v>
      </c>
      <c r="AA92" s="442">
        <f>IF(Таблица1050!$E$9=0,0,J92*10000/Таблица1050!$E$9)</f>
        <v>0</v>
      </c>
      <c r="AB92" s="442">
        <f t="shared" si="16"/>
        <v>0</v>
      </c>
    </row>
    <row r="93" spans="1:28" s="73" customFormat="1" x14ac:dyDescent="0.15">
      <c r="A93" s="90" t="s">
        <v>212</v>
      </c>
      <c r="B93" s="245" t="s">
        <v>87</v>
      </c>
      <c r="C93" s="100">
        <v>81</v>
      </c>
      <c r="D93" s="95">
        <f t="shared" si="17"/>
        <v>0</v>
      </c>
      <c r="E93" s="95">
        <f t="shared" si="17"/>
        <v>0</v>
      </c>
      <c r="F93" s="95"/>
      <c r="G93" s="95"/>
      <c r="H93" s="95"/>
      <c r="I93" s="95"/>
      <c r="J93" s="95">
        <f t="shared" si="18"/>
        <v>0</v>
      </c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433"/>
      <c r="W93" s="438"/>
      <c r="X93" s="442">
        <f t="shared" si="19"/>
        <v>0</v>
      </c>
      <c r="Y93" s="442">
        <f t="shared" si="20"/>
        <v>0</v>
      </c>
      <c r="Z93" s="442">
        <f t="shared" si="21"/>
        <v>0</v>
      </c>
      <c r="AA93" s="442">
        <f>IF(Таблица1050!$E$9=0,0,J93*10000/Таблица1050!$E$9)</f>
        <v>0</v>
      </c>
      <c r="AB93" s="442">
        <f t="shared" si="16"/>
        <v>0</v>
      </c>
    </row>
    <row r="94" spans="1:28" s="73" customFormat="1" x14ac:dyDescent="0.15">
      <c r="A94" s="90" t="s">
        <v>215</v>
      </c>
      <c r="B94" s="245" t="s">
        <v>86</v>
      </c>
      <c r="C94" s="100">
        <v>82</v>
      </c>
      <c r="D94" s="95">
        <f t="shared" si="17"/>
        <v>0</v>
      </c>
      <c r="E94" s="95">
        <f t="shared" si="17"/>
        <v>0</v>
      </c>
      <c r="F94" s="95"/>
      <c r="G94" s="95"/>
      <c r="H94" s="95"/>
      <c r="I94" s="95"/>
      <c r="J94" s="95">
        <f t="shared" si="18"/>
        <v>0</v>
      </c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433"/>
      <c r="W94" s="438"/>
      <c r="X94" s="442">
        <f t="shared" si="19"/>
        <v>0</v>
      </c>
      <c r="Y94" s="442">
        <f t="shared" si="20"/>
        <v>0</v>
      </c>
      <c r="Z94" s="442">
        <f t="shared" si="21"/>
        <v>0</v>
      </c>
      <c r="AA94" s="442">
        <f>IF(Таблица1050!$E$9=0,0,J94*10000/Таблица1050!$E$9)</f>
        <v>0</v>
      </c>
      <c r="AB94" s="442">
        <f t="shared" si="16"/>
        <v>0</v>
      </c>
    </row>
    <row r="95" spans="1:28" s="73" customFormat="1" x14ac:dyDescent="0.15">
      <c r="A95" s="90" t="s">
        <v>204</v>
      </c>
      <c r="B95" s="245" t="s">
        <v>85</v>
      </c>
      <c r="C95" s="100">
        <v>83</v>
      </c>
      <c r="D95" s="95">
        <f t="shared" si="17"/>
        <v>0</v>
      </c>
      <c r="E95" s="95">
        <f t="shared" si="17"/>
        <v>0</v>
      </c>
      <c r="F95" s="95"/>
      <c r="G95" s="95"/>
      <c r="H95" s="95"/>
      <c r="I95" s="95"/>
      <c r="J95" s="95">
        <f t="shared" si="18"/>
        <v>0</v>
      </c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433"/>
      <c r="W95" s="438"/>
      <c r="X95" s="442">
        <f t="shared" si="19"/>
        <v>0</v>
      </c>
      <c r="Y95" s="442">
        <f t="shared" si="20"/>
        <v>0</v>
      </c>
      <c r="Z95" s="442">
        <f t="shared" si="21"/>
        <v>0</v>
      </c>
      <c r="AA95" s="442">
        <f>IF(Таблица1050!$E$9=0,0,J95*10000/Таблица1050!$E$9)</f>
        <v>0</v>
      </c>
      <c r="AB95" s="442">
        <f t="shared" si="16"/>
        <v>0</v>
      </c>
    </row>
    <row r="96" spans="1:28" s="73" customFormat="1" ht="21" x14ac:dyDescent="0.15">
      <c r="A96" s="90" t="s">
        <v>1452</v>
      </c>
      <c r="B96" s="245" t="s">
        <v>84</v>
      </c>
      <c r="C96" s="100">
        <v>84</v>
      </c>
      <c r="D96" s="95">
        <f t="shared" si="17"/>
        <v>0</v>
      </c>
      <c r="E96" s="95">
        <f>N96+G96+I96</f>
        <v>0</v>
      </c>
      <c r="F96" s="95"/>
      <c r="G96" s="95"/>
      <c r="H96" s="95"/>
      <c r="I96" s="95"/>
      <c r="J96" s="95">
        <f>O96+K96+L96</f>
        <v>0</v>
      </c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433"/>
      <c r="W96" s="438"/>
      <c r="X96" s="442">
        <f t="shared" si="19"/>
        <v>0</v>
      </c>
      <c r="Y96" s="442">
        <f t="shared" si="20"/>
        <v>0</v>
      </c>
      <c r="Z96" s="442">
        <f t="shared" si="21"/>
        <v>0</v>
      </c>
      <c r="AA96" s="442">
        <f>IF(Таблица1050!$E$9=0,0,J96*10000/Таблица1050!$E$9)</f>
        <v>0</v>
      </c>
      <c r="AB96" s="442">
        <f t="shared" si="16"/>
        <v>0</v>
      </c>
    </row>
    <row r="97" spans="1:28" s="73" customFormat="1" x14ac:dyDescent="0.15">
      <c r="A97" s="90" t="s">
        <v>1453</v>
      </c>
      <c r="B97" s="419" t="s">
        <v>1369</v>
      </c>
      <c r="C97" s="100">
        <v>85</v>
      </c>
      <c r="D97" s="95">
        <f>M97</f>
        <v>0</v>
      </c>
      <c r="E97" s="95">
        <f>N97</f>
        <v>0</v>
      </c>
      <c r="F97" s="98" t="s">
        <v>807</v>
      </c>
      <c r="G97" s="98" t="s">
        <v>807</v>
      </c>
      <c r="H97" s="98" t="s">
        <v>807</v>
      </c>
      <c r="I97" s="98" t="s">
        <v>807</v>
      </c>
      <c r="J97" s="95">
        <f>O97</f>
        <v>0</v>
      </c>
      <c r="K97" s="98" t="s">
        <v>807</v>
      </c>
      <c r="L97" s="98" t="s">
        <v>807</v>
      </c>
      <c r="M97" s="95"/>
      <c r="N97" s="95"/>
      <c r="O97" s="95"/>
      <c r="P97" s="95"/>
      <c r="Q97" s="95"/>
      <c r="R97" s="95"/>
      <c r="S97" s="95"/>
      <c r="T97" s="95"/>
      <c r="U97" s="95"/>
      <c r="V97" s="433"/>
      <c r="W97" s="438"/>
      <c r="X97" s="444" t="s">
        <v>807</v>
      </c>
      <c r="Y97" s="444" t="s">
        <v>807</v>
      </c>
      <c r="Z97" s="444" t="s">
        <v>807</v>
      </c>
      <c r="AA97" s="444" t="s">
        <v>807</v>
      </c>
      <c r="AB97" s="444" t="s">
        <v>807</v>
      </c>
    </row>
    <row r="98" spans="1:28" s="73" customFormat="1" x14ac:dyDescent="0.15">
      <c r="A98" s="250" t="s">
        <v>167</v>
      </c>
      <c r="B98" s="245" t="s">
        <v>83</v>
      </c>
      <c r="C98" s="100">
        <v>86</v>
      </c>
      <c r="D98" s="95">
        <f t="shared" si="17"/>
        <v>0</v>
      </c>
      <c r="E98" s="95">
        <f t="shared" si="17"/>
        <v>0</v>
      </c>
      <c r="F98" s="95"/>
      <c r="G98" s="95"/>
      <c r="H98" s="95"/>
      <c r="I98" s="95"/>
      <c r="J98" s="95">
        <f t="shared" ref="J98:J110" si="22">K98+L98+O98</f>
        <v>0</v>
      </c>
      <c r="K98" s="95"/>
      <c r="L98" s="95"/>
      <c r="M98" s="95"/>
      <c r="N98" s="95"/>
      <c r="O98" s="95"/>
      <c r="P98" s="95" t="s">
        <v>809</v>
      </c>
      <c r="Q98" s="95" t="s">
        <v>809</v>
      </c>
      <c r="R98" s="95" t="s">
        <v>809</v>
      </c>
      <c r="S98" s="433">
        <f>0</f>
        <v>0</v>
      </c>
      <c r="T98" s="95"/>
      <c r="U98" s="95"/>
      <c r="V98" s="433">
        <f>0</f>
        <v>0</v>
      </c>
      <c r="W98" s="438"/>
      <c r="X98" s="442">
        <f t="shared" ref="X98" si="23">IF(D98=0,0,J98*100/D98)</f>
        <v>0</v>
      </c>
      <c r="Y98" s="442">
        <f t="shared" ref="Y98" si="24">IF(D98=0,0,E98*100/D98)</f>
        <v>0</v>
      </c>
      <c r="Z98" s="442">
        <f t="shared" ref="Z98" si="25">IF(J98=0,0,E98/J98)</f>
        <v>0</v>
      </c>
      <c r="AA98" s="442">
        <f>IF(Таблица1050!$E$9=0,0,J98*10000/Таблица1050!$E$9)</f>
        <v>0</v>
      </c>
      <c r="AB98" s="442">
        <f t="shared" ref="AB98:AB155" si="26">(D98-E98)/1.2</f>
        <v>0</v>
      </c>
    </row>
    <row r="99" spans="1:28" s="73" customFormat="1" x14ac:dyDescent="0.15">
      <c r="A99" s="250" t="s">
        <v>165</v>
      </c>
      <c r="B99" s="245" t="s">
        <v>82</v>
      </c>
      <c r="C99" s="100">
        <v>87</v>
      </c>
      <c r="D99" s="95">
        <f t="shared" si="17"/>
        <v>0</v>
      </c>
      <c r="E99" s="95">
        <f t="shared" si="17"/>
        <v>0</v>
      </c>
      <c r="F99" s="95"/>
      <c r="G99" s="95"/>
      <c r="H99" s="95"/>
      <c r="I99" s="95"/>
      <c r="J99" s="95">
        <f t="shared" si="22"/>
        <v>0</v>
      </c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433"/>
      <c r="W99" s="438"/>
      <c r="X99" s="442">
        <f t="shared" ref="X99:X123" si="27">IF(D99=0,0,J99*100/D99)</f>
        <v>0</v>
      </c>
      <c r="Y99" s="442">
        <f t="shared" ref="Y99:Y123" si="28">IF(D99=0,0,E99*100/D99)</f>
        <v>0</v>
      </c>
      <c r="Z99" s="442">
        <f t="shared" ref="Z99:Z123" si="29">IF(J99=0,0,E99/J99)</f>
        <v>0</v>
      </c>
      <c r="AA99" s="442">
        <f>IF(Таблица1050!$E$9=0,0,J99*10000/Таблица1050!$E$9)</f>
        <v>0</v>
      </c>
      <c r="AB99" s="442">
        <f t="shared" si="26"/>
        <v>0</v>
      </c>
    </row>
    <row r="100" spans="1:28" s="73" customFormat="1" x14ac:dyDescent="0.15">
      <c r="A100" s="250" t="s">
        <v>193</v>
      </c>
      <c r="B100" s="245" t="s">
        <v>81</v>
      </c>
      <c r="C100" s="100">
        <v>88</v>
      </c>
      <c r="D100" s="95">
        <f t="shared" si="17"/>
        <v>0</v>
      </c>
      <c r="E100" s="95">
        <f t="shared" si="17"/>
        <v>0</v>
      </c>
      <c r="F100" s="95"/>
      <c r="G100" s="95"/>
      <c r="H100" s="95"/>
      <c r="I100" s="95"/>
      <c r="J100" s="95">
        <f t="shared" si="22"/>
        <v>0</v>
      </c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433"/>
      <c r="W100" s="438"/>
      <c r="X100" s="442">
        <f t="shared" si="27"/>
        <v>0</v>
      </c>
      <c r="Y100" s="442">
        <f t="shared" si="28"/>
        <v>0</v>
      </c>
      <c r="Z100" s="442">
        <f t="shared" si="29"/>
        <v>0</v>
      </c>
      <c r="AA100" s="442">
        <f>IF(Таблица1050!$E$9=0,0,J100*10000/Таблица1050!$E$9)</f>
        <v>0</v>
      </c>
      <c r="AB100" s="442">
        <f t="shared" si="26"/>
        <v>0</v>
      </c>
    </row>
    <row r="101" spans="1:28" s="73" customFormat="1" x14ac:dyDescent="0.15">
      <c r="A101" s="250" t="s">
        <v>51</v>
      </c>
      <c r="B101" s="245" t="s">
        <v>80</v>
      </c>
      <c r="C101" s="100">
        <v>89</v>
      </c>
      <c r="D101" s="95">
        <f t="shared" si="17"/>
        <v>0</v>
      </c>
      <c r="E101" s="95">
        <f t="shared" si="17"/>
        <v>0</v>
      </c>
      <c r="F101" s="95"/>
      <c r="G101" s="95"/>
      <c r="H101" s="95"/>
      <c r="I101" s="95"/>
      <c r="J101" s="95">
        <f t="shared" si="22"/>
        <v>0</v>
      </c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433"/>
      <c r="W101" s="438"/>
      <c r="X101" s="442">
        <f t="shared" si="27"/>
        <v>0</v>
      </c>
      <c r="Y101" s="442">
        <f t="shared" si="28"/>
        <v>0</v>
      </c>
      <c r="Z101" s="442">
        <f t="shared" si="29"/>
        <v>0</v>
      </c>
      <c r="AA101" s="442">
        <f>IF(Таблица1050!$E$9=0,0,J101*10000/Таблица1050!$E$9)</f>
        <v>0</v>
      </c>
      <c r="AB101" s="442">
        <f t="shared" si="26"/>
        <v>0</v>
      </c>
    </row>
    <row r="102" spans="1:28" s="73" customFormat="1" x14ac:dyDescent="0.15">
      <c r="A102" s="250" t="s">
        <v>53</v>
      </c>
      <c r="B102" s="245" t="s">
        <v>79</v>
      </c>
      <c r="C102" s="100">
        <v>90</v>
      </c>
      <c r="D102" s="95">
        <f t="shared" si="17"/>
        <v>0</v>
      </c>
      <c r="E102" s="95">
        <f t="shared" si="17"/>
        <v>0</v>
      </c>
      <c r="F102" s="95"/>
      <c r="G102" s="95"/>
      <c r="H102" s="95"/>
      <c r="I102" s="95"/>
      <c r="J102" s="95">
        <f t="shared" si="22"/>
        <v>0</v>
      </c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433"/>
      <c r="W102" s="438"/>
      <c r="X102" s="442">
        <f t="shared" si="27"/>
        <v>0</v>
      </c>
      <c r="Y102" s="442">
        <f t="shared" si="28"/>
        <v>0</v>
      </c>
      <c r="Z102" s="442">
        <f t="shared" si="29"/>
        <v>0</v>
      </c>
      <c r="AA102" s="442">
        <f>IF(Таблица1050!$E$9=0,0,J102*10000/Таблица1050!$E$9)</f>
        <v>0</v>
      </c>
      <c r="AB102" s="442">
        <f t="shared" si="26"/>
        <v>0</v>
      </c>
    </row>
    <row r="103" spans="1:28" s="73" customFormat="1" x14ac:dyDescent="0.15">
      <c r="A103" s="250" t="s">
        <v>52</v>
      </c>
      <c r="B103" s="245" t="s">
        <v>78</v>
      </c>
      <c r="C103" s="100">
        <v>91</v>
      </c>
      <c r="D103" s="95">
        <f t="shared" si="17"/>
        <v>0</v>
      </c>
      <c r="E103" s="95">
        <f t="shared" si="17"/>
        <v>0</v>
      </c>
      <c r="F103" s="95"/>
      <c r="G103" s="95"/>
      <c r="H103" s="95"/>
      <c r="I103" s="95"/>
      <c r="J103" s="95">
        <f t="shared" si="22"/>
        <v>0</v>
      </c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433"/>
      <c r="W103" s="438"/>
      <c r="X103" s="442">
        <f t="shared" si="27"/>
        <v>0</v>
      </c>
      <c r="Y103" s="442">
        <f t="shared" si="28"/>
        <v>0</v>
      </c>
      <c r="Z103" s="442">
        <f t="shared" si="29"/>
        <v>0</v>
      </c>
      <c r="AA103" s="442">
        <f>IF(Таблица1050!$E$9=0,0,J103*10000/Таблица1050!$E$9)</f>
        <v>0</v>
      </c>
      <c r="AB103" s="442">
        <f t="shared" si="26"/>
        <v>0</v>
      </c>
    </row>
    <row r="104" spans="1:28" s="73" customFormat="1" x14ac:dyDescent="0.15">
      <c r="A104" s="250" t="s">
        <v>655</v>
      </c>
      <c r="B104" s="245" t="s">
        <v>77</v>
      </c>
      <c r="C104" s="100">
        <v>92</v>
      </c>
      <c r="D104" s="95">
        <f t="shared" ref="D104:E110" si="30">F104+H104+M104</f>
        <v>0</v>
      </c>
      <c r="E104" s="95">
        <f t="shared" si="30"/>
        <v>0</v>
      </c>
      <c r="F104" s="95"/>
      <c r="G104" s="95"/>
      <c r="H104" s="95"/>
      <c r="I104" s="95"/>
      <c r="J104" s="95">
        <f t="shared" si="22"/>
        <v>0</v>
      </c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433"/>
      <c r="W104" s="438"/>
      <c r="X104" s="442">
        <f t="shared" si="27"/>
        <v>0</v>
      </c>
      <c r="Y104" s="442">
        <f t="shared" si="28"/>
        <v>0</v>
      </c>
      <c r="Z104" s="442">
        <f t="shared" si="29"/>
        <v>0</v>
      </c>
      <c r="AA104" s="442">
        <f>IF(Таблица1050!$E$9=0,0,J104*10000/Таблица1050!$E$9)</f>
        <v>0</v>
      </c>
      <c r="AB104" s="442">
        <f t="shared" si="26"/>
        <v>0</v>
      </c>
    </row>
    <row r="105" spans="1:28" s="73" customFormat="1" x14ac:dyDescent="0.15">
      <c r="A105" s="250" t="s">
        <v>556</v>
      </c>
      <c r="B105" s="245" t="s">
        <v>76</v>
      </c>
      <c r="C105" s="100">
        <v>93</v>
      </c>
      <c r="D105" s="95">
        <f t="shared" si="30"/>
        <v>0</v>
      </c>
      <c r="E105" s="95">
        <f t="shared" si="30"/>
        <v>0</v>
      </c>
      <c r="F105" s="95"/>
      <c r="G105" s="95"/>
      <c r="H105" s="95"/>
      <c r="I105" s="95"/>
      <c r="J105" s="95">
        <f t="shared" si="22"/>
        <v>0</v>
      </c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433"/>
      <c r="W105" s="438"/>
      <c r="X105" s="442">
        <f t="shared" si="27"/>
        <v>0</v>
      </c>
      <c r="Y105" s="442">
        <f t="shared" si="28"/>
        <v>0</v>
      </c>
      <c r="Z105" s="442">
        <f t="shared" si="29"/>
        <v>0</v>
      </c>
      <c r="AA105" s="442">
        <f>IF(Таблица1050!$E$9=0,0,J105*10000/Таблица1050!$E$9)</f>
        <v>0</v>
      </c>
      <c r="AB105" s="442">
        <f t="shared" si="26"/>
        <v>0</v>
      </c>
    </row>
    <row r="106" spans="1:28" s="73" customFormat="1" x14ac:dyDescent="0.15">
      <c r="A106" s="250" t="s">
        <v>205</v>
      </c>
      <c r="B106" s="245" t="s">
        <v>75</v>
      </c>
      <c r="C106" s="100">
        <v>94</v>
      </c>
      <c r="D106" s="95">
        <f t="shared" si="30"/>
        <v>0</v>
      </c>
      <c r="E106" s="95">
        <f t="shared" si="30"/>
        <v>0</v>
      </c>
      <c r="F106" s="95"/>
      <c r="G106" s="95"/>
      <c r="H106" s="95"/>
      <c r="I106" s="95"/>
      <c r="J106" s="95">
        <f t="shared" si="22"/>
        <v>0</v>
      </c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433"/>
      <c r="W106" s="438"/>
      <c r="X106" s="442">
        <f t="shared" si="27"/>
        <v>0</v>
      </c>
      <c r="Y106" s="442">
        <f t="shared" si="28"/>
        <v>0</v>
      </c>
      <c r="Z106" s="442">
        <f t="shared" si="29"/>
        <v>0</v>
      </c>
      <c r="AA106" s="442">
        <f>IF(Таблица1050!$E$9=0,0,J106*10000/Таблица1050!$E$9)</f>
        <v>0</v>
      </c>
      <c r="AB106" s="442">
        <f t="shared" si="26"/>
        <v>0</v>
      </c>
    </row>
    <row r="107" spans="1:28" s="73" customFormat="1" x14ac:dyDescent="0.15">
      <c r="A107" s="250" t="s">
        <v>329</v>
      </c>
      <c r="B107" s="245" t="s">
        <v>74</v>
      </c>
      <c r="C107" s="100">
        <v>95</v>
      </c>
      <c r="D107" s="95">
        <f t="shared" si="30"/>
        <v>0</v>
      </c>
      <c r="E107" s="95">
        <f t="shared" si="30"/>
        <v>0</v>
      </c>
      <c r="F107" s="95"/>
      <c r="G107" s="95"/>
      <c r="H107" s="95"/>
      <c r="I107" s="95"/>
      <c r="J107" s="95">
        <f t="shared" si="22"/>
        <v>0</v>
      </c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433"/>
      <c r="W107" s="438"/>
      <c r="X107" s="442">
        <f t="shared" si="27"/>
        <v>0</v>
      </c>
      <c r="Y107" s="442">
        <f t="shared" si="28"/>
        <v>0</v>
      </c>
      <c r="Z107" s="442">
        <f t="shared" si="29"/>
        <v>0</v>
      </c>
      <c r="AA107" s="442">
        <f>IF(Таблица1050!$E$9=0,0,J107*10000/Таблица1050!$E$9)</f>
        <v>0</v>
      </c>
      <c r="AB107" s="442">
        <f t="shared" si="26"/>
        <v>0</v>
      </c>
    </row>
    <row r="108" spans="1:28" s="73" customFormat="1" x14ac:dyDescent="0.15">
      <c r="A108" s="250" t="s">
        <v>154</v>
      </c>
      <c r="B108" s="245" t="s">
        <v>73</v>
      </c>
      <c r="C108" s="100">
        <v>96</v>
      </c>
      <c r="D108" s="95">
        <f t="shared" si="30"/>
        <v>0</v>
      </c>
      <c r="E108" s="95">
        <f t="shared" si="30"/>
        <v>0</v>
      </c>
      <c r="F108" s="95"/>
      <c r="G108" s="95"/>
      <c r="H108" s="95"/>
      <c r="I108" s="95"/>
      <c r="J108" s="95">
        <f t="shared" si="22"/>
        <v>0</v>
      </c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433"/>
      <c r="W108" s="438"/>
      <c r="X108" s="442">
        <f t="shared" si="27"/>
        <v>0</v>
      </c>
      <c r="Y108" s="442">
        <f t="shared" si="28"/>
        <v>0</v>
      </c>
      <c r="Z108" s="442">
        <f t="shared" si="29"/>
        <v>0</v>
      </c>
      <c r="AA108" s="442">
        <f>IF(Таблица1050!$E$9=0,0,J108*10000/Таблица1050!$E$9)</f>
        <v>0</v>
      </c>
      <c r="AB108" s="442">
        <f t="shared" si="26"/>
        <v>0</v>
      </c>
    </row>
    <row r="109" spans="1:28" s="73" customFormat="1" x14ac:dyDescent="0.15">
      <c r="A109" s="250" t="s">
        <v>656</v>
      </c>
      <c r="B109" s="245" t="s">
        <v>72</v>
      </c>
      <c r="C109" s="100">
        <v>97</v>
      </c>
      <c r="D109" s="95">
        <f t="shared" si="30"/>
        <v>0</v>
      </c>
      <c r="E109" s="95">
        <f t="shared" si="30"/>
        <v>0</v>
      </c>
      <c r="F109" s="95"/>
      <c r="G109" s="95"/>
      <c r="H109" s="95"/>
      <c r="I109" s="95"/>
      <c r="J109" s="95">
        <f t="shared" si="22"/>
        <v>0</v>
      </c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433"/>
      <c r="W109" s="438"/>
      <c r="X109" s="442">
        <f t="shared" si="27"/>
        <v>0</v>
      </c>
      <c r="Y109" s="442">
        <f t="shared" si="28"/>
        <v>0</v>
      </c>
      <c r="Z109" s="442">
        <f t="shared" si="29"/>
        <v>0</v>
      </c>
      <c r="AA109" s="442">
        <f>IF(Таблица1050!$E$9=0,0,J109*10000/Таблица1050!$E$9)</f>
        <v>0</v>
      </c>
      <c r="AB109" s="442">
        <f t="shared" si="26"/>
        <v>0</v>
      </c>
    </row>
    <row r="110" spans="1:28" s="73" customFormat="1" x14ac:dyDescent="0.15">
      <c r="A110" s="90" t="s">
        <v>47</v>
      </c>
      <c r="B110" s="245" t="s">
        <v>71</v>
      </c>
      <c r="C110" s="100">
        <v>98</v>
      </c>
      <c r="D110" s="95">
        <f t="shared" si="30"/>
        <v>0</v>
      </c>
      <c r="E110" s="95">
        <f t="shared" si="30"/>
        <v>0</v>
      </c>
      <c r="F110" s="95"/>
      <c r="G110" s="95"/>
      <c r="H110" s="95"/>
      <c r="I110" s="95"/>
      <c r="J110" s="95">
        <f t="shared" si="22"/>
        <v>0</v>
      </c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433"/>
      <c r="W110" s="438"/>
      <c r="X110" s="442">
        <f t="shared" si="27"/>
        <v>0</v>
      </c>
      <c r="Y110" s="442">
        <f t="shared" si="28"/>
        <v>0</v>
      </c>
      <c r="Z110" s="442">
        <f t="shared" si="29"/>
        <v>0</v>
      </c>
      <c r="AA110" s="442">
        <f>IF(Таблица1050!$E$9=0,0,J110*10000/Таблица1050!$E$9)</f>
        <v>0</v>
      </c>
      <c r="AB110" s="442">
        <f t="shared" si="26"/>
        <v>0</v>
      </c>
    </row>
    <row r="111" spans="1:28" s="73" customFormat="1" x14ac:dyDescent="0.15">
      <c r="A111" s="250" t="s">
        <v>657</v>
      </c>
      <c r="B111" s="245" t="s">
        <v>70</v>
      </c>
      <c r="C111" s="100">
        <v>99</v>
      </c>
      <c r="D111" s="95">
        <f t="shared" ref="D111:E113" si="31">F111</f>
        <v>0</v>
      </c>
      <c r="E111" s="95">
        <f t="shared" si="31"/>
        <v>0</v>
      </c>
      <c r="F111" s="95"/>
      <c r="G111" s="95"/>
      <c r="H111" s="95" t="s">
        <v>809</v>
      </c>
      <c r="I111" s="95" t="s">
        <v>809</v>
      </c>
      <c r="J111" s="95">
        <f>K111</f>
        <v>0</v>
      </c>
      <c r="K111" s="95"/>
      <c r="L111" s="95" t="s">
        <v>809</v>
      </c>
      <c r="M111" s="95" t="s">
        <v>809</v>
      </c>
      <c r="N111" s="95" t="s">
        <v>809</v>
      </c>
      <c r="O111" s="95" t="s">
        <v>809</v>
      </c>
      <c r="P111" s="95"/>
      <c r="Q111" s="95"/>
      <c r="R111" s="95"/>
      <c r="S111" s="95"/>
      <c r="T111" s="95"/>
      <c r="U111" s="95"/>
      <c r="V111" s="433"/>
      <c r="W111" s="438"/>
      <c r="X111" s="442">
        <f t="shared" si="27"/>
        <v>0</v>
      </c>
      <c r="Y111" s="442">
        <f t="shared" si="28"/>
        <v>0</v>
      </c>
      <c r="Z111" s="442">
        <f t="shared" si="29"/>
        <v>0</v>
      </c>
      <c r="AA111" s="442">
        <f>IF(Таблица1050!$E$9=0,0,J111*10000/Таблица1050!$E$9)</f>
        <v>0</v>
      </c>
      <c r="AB111" s="442">
        <f t="shared" si="26"/>
        <v>0</v>
      </c>
    </row>
    <row r="112" spans="1:28" s="73" customFormat="1" ht="21" x14ac:dyDescent="0.15">
      <c r="A112" s="250" t="s">
        <v>658</v>
      </c>
      <c r="B112" s="245" t="s">
        <v>69</v>
      </c>
      <c r="C112" s="100">
        <v>100</v>
      </c>
      <c r="D112" s="95">
        <f t="shared" si="31"/>
        <v>0</v>
      </c>
      <c r="E112" s="95">
        <f t="shared" si="31"/>
        <v>0</v>
      </c>
      <c r="F112" s="95"/>
      <c r="G112" s="95"/>
      <c r="H112" s="95" t="s">
        <v>809</v>
      </c>
      <c r="I112" s="95" t="s">
        <v>809</v>
      </c>
      <c r="J112" s="95">
        <f>K112</f>
        <v>0</v>
      </c>
      <c r="K112" s="95"/>
      <c r="L112" s="95" t="s">
        <v>809</v>
      </c>
      <c r="M112" s="95" t="s">
        <v>809</v>
      </c>
      <c r="N112" s="95" t="s">
        <v>809</v>
      </c>
      <c r="O112" s="95" t="s">
        <v>809</v>
      </c>
      <c r="P112" s="95"/>
      <c r="Q112" s="95"/>
      <c r="R112" s="95"/>
      <c r="S112" s="95"/>
      <c r="T112" s="95"/>
      <c r="U112" s="95"/>
      <c r="V112" s="433"/>
      <c r="W112" s="438"/>
      <c r="X112" s="442">
        <f t="shared" si="27"/>
        <v>0</v>
      </c>
      <c r="Y112" s="442">
        <f t="shared" si="28"/>
        <v>0</v>
      </c>
      <c r="Z112" s="442">
        <f t="shared" si="29"/>
        <v>0</v>
      </c>
      <c r="AA112" s="442">
        <f>IF(Таблица1050!$E$9=0,0,J112*10000/Таблица1050!$E$9)</f>
        <v>0</v>
      </c>
      <c r="AB112" s="442">
        <f t="shared" si="26"/>
        <v>0</v>
      </c>
    </row>
    <row r="113" spans="1:28" s="73" customFormat="1" x14ac:dyDescent="0.15">
      <c r="A113" s="90" t="s">
        <v>659</v>
      </c>
      <c r="B113" s="245">
        <v>100</v>
      </c>
      <c r="C113" s="100">
        <v>101</v>
      </c>
      <c r="D113" s="95">
        <f t="shared" si="31"/>
        <v>0</v>
      </c>
      <c r="E113" s="95">
        <f t="shared" si="31"/>
        <v>0</v>
      </c>
      <c r="F113" s="95"/>
      <c r="G113" s="95"/>
      <c r="H113" s="95" t="s">
        <v>807</v>
      </c>
      <c r="I113" s="95" t="s">
        <v>807</v>
      </c>
      <c r="J113" s="95">
        <f>K113</f>
        <v>0</v>
      </c>
      <c r="K113" s="95"/>
      <c r="L113" s="95" t="s">
        <v>807</v>
      </c>
      <c r="M113" s="95" t="s">
        <v>807</v>
      </c>
      <c r="N113" s="95" t="s">
        <v>807</v>
      </c>
      <c r="O113" s="95" t="s">
        <v>807</v>
      </c>
      <c r="P113" s="95"/>
      <c r="Q113" s="95"/>
      <c r="R113" s="95"/>
      <c r="S113" s="95"/>
      <c r="T113" s="95"/>
      <c r="U113" s="95"/>
      <c r="V113" s="433"/>
      <c r="W113" s="95"/>
      <c r="X113" s="442">
        <f t="shared" si="27"/>
        <v>0</v>
      </c>
      <c r="Y113" s="442">
        <f t="shared" si="28"/>
        <v>0</v>
      </c>
      <c r="Z113" s="442">
        <f t="shared" si="29"/>
        <v>0</v>
      </c>
      <c r="AA113" s="442">
        <f>IF(Таблица1050!$E$9=0,0,J113*10000/Таблица1050!$E$9)</f>
        <v>0</v>
      </c>
      <c r="AB113" s="442">
        <f t="shared" si="26"/>
        <v>0</v>
      </c>
    </row>
    <row r="114" spans="1:28" s="73" customFormat="1" x14ac:dyDescent="0.15">
      <c r="A114" s="90" t="s">
        <v>208</v>
      </c>
      <c r="B114" s="245">
        <v>101</v>
      </c>
      <c r="C114" s="100">
        <v>102</v>
      </c>
      <c r="D114" s="95">
        <f t="shared" ref="D114:E123" si="32">F114+H114+M114</f>
        <v>0</v>
      </c>
      <c r="E114" s="95">
        <f t="shared" si="32"/>
        <v>0</v>
      </c>
      <c r="F114" s="95"/>
      <c r="G114" s="95"/>
      <c r="H114" s="95"/>
      <c r="I114" s="95"/>
      <c r="J114" s="95">
        <f t="shared" ref="J114:J123" si="33">K114+L114+O114</f>
        <v>0</v>
      </c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433"/>
      <c r="W114" s="438"/>
      <c r="X114" s="442">
        <f t="shared" si="27"/>
        <v>0</v>
      </c>
      <c r="Y114" s="442">
        <f t="shared" si="28"/>
        <v>0</v>
      </c>
      <c r="Z114" s="442">
        <f t="shared" si="29"/>
        <v>0</v>
      </c>
      <c r="AA114" s="442">
        <f>IF(Таблица1050!$E$9=0,0,J114*10000/Таблица1050!$E$9)</f>
        <v>0</v>
      </c>
      <c r="AB114" s="442">
        <f t="shared" si="26"/>
        <v>0</v>
      </c>
    </row>
    <row r="115" spans="1:28" s="73" customFormat="1" x14ac:dyDescent="0.15">
      <c r="A115" s="90" t="s">
        <v>330</v>
      </c>
      <c r="B115" s="245">
        <v>102</v>
      </c>
      <c r="C115" s="100">
        <v>103</v>
      </c>
      <c r="D115" s="95">
        <f t="shared" si="32"/>
        <v>0</v>
      </c>
      <c r="E115" s="95">
        <f t="shared" si="32"/>
        <v>0</v>
      </c>
      <c r="F115" s="95"/>
      <c r="G115" s="95"/>
      <c r="H115" s="95"/>
      <c r="I115" s="95"/>
      <c r="J115" s="95">
        <f t="shared" si="33"/>
        <v>0</v>
      </c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433"/>
      <c r="W115" s="438"/>
      <c r="X115" s="442">
        <f t="shared" si="27"/>
        <v>0</v>
      </c>
      <c r="Y115" s="442">
        <f t="shared" si="28"/>
        <v>0</v>
      </c>
      <c r="Z115" s="442">
        <f t="shared" si="29"/>
        <v>0</v>
      </c>
      <c r="AA115" s="442">
        <f>IF(Таблица1050!$E$9=0,0,J115*10000/Таблица1050!$E$9)</f>
        <v>0</v>
      </c>
      <c r="AB115" s="442">
        <f t="shared" si="26"/>
        <v>0</v>
      </c>
    </row>
    <row r="116" spans="1:28" s="73" customFormat="1" x14ac:dyDescent="0.15">
      <c r="A116" s="250" t="s">
        <v>188</v>
      </c>
      <c r="B116" s="245">
        <v>103</v>
      </c>
      <c r="C116" s="100">
        <v>104</v>
      </c>
      <c r="D116" s="95">
        <f t="shared" si="32"/>
        <v>0</v>
      </c>
      <c r="E116" s="95">
        <f t="shared" si="32"/>
        <v>0</v>
      </c>
      <c r="F116" s="95"/>
      <c r="G116" s="95"/>
      <c r="H116" s="95"/>
      <c r="I116" s="95"/>
      <c r="J116" s="95">
        <f t="shared" si="33"/>
        <v>0</v>
      </c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433"/>
      <c r="W116" s="438"/>
      <c r="X116" s="442">
        <f t="shared" si="27"/>
        <v>0</v>
      </c>
      <c r="Y116" s="442">
        <f t="shared" si="28"/>
        <v>0</v>
      </c>
      <c r="Z116" s="442">
        <f t="shared" si="29"/>
        <v>0</v>
      </c>
      <c r="AA116" s="442">
        <f>IF(Таблица1050!$E$9=0,0,J116*10000/Таблица1050!$E$9)</f>
        <v>0</v>
      </c>
      <c r="AB116" s="442">
        <f t="shared" si="26"/>
        <v>0</v>
      </c>
    </row>
    <row r="117" spans="1:28" s="73" customFormat="1" x14ac:dyDescent="0.15">
      <c r="A117" s="250" t="s">
        <v>211</v>
      </c>
      <c r="B117" s="245">
        <v>104</v>
      </c>
      <c r="C117" s="100">
        <v>105</v>
      </c>
      <c r="D117" s="95">
        <f t="shared" si="32"/>
        <v>0</v>
      </c>
      <c r="E117" s="95">
        <f t="shared" si="32"/>
        <v>0</v>
      </c>
      <c r="F117" s="95"/>
      <c r="G117" s="95"/>
      <c r="H117" s="95"/>
      <c r="I117" s="95"/>
      <c r="J117" s="95">
        <f t="shared" si="33"/>
        <v>0</v>
      </c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433"/>
      <c r="W117" s="438"/>
      <c r="X117" s="442">
        <f t="shared" si="27"/>
        <v>0</v>
      </c>
      <c r="Y117" s="442">
        <f t="shared" si="28"/>
        <v>0</v>
      </c>
      <c r="Z117" s="442">
        <f t="shared" si="29"/>
        <v>0</v>
      </c>
      <c r="AA117" s="442">
        <f>IF(Таблица1050!$E$9=0,0,J117*10000/Таблица1050!$E$9)</f>
        <v>0</v>
      </c>
      <c r="AB117" s="442">
        <f t="shared" si="26"/>
        <v>0</v>
      </c>
    </row>
    <row r="118" spans="1:28" s="73" customFormat="1" x14ac:dyDescent="0.15">
      <c r="A118" s="90" t="s">
        <v>186</v>
      </c>
      <c r="B118" s="245">
        <v>105</v>
      </c>
      <c r="C118" s="100">
        <v>106</v>
      </c>
      <c r="D118" s="95">
        <f t="shared" si="32"/>
        <v>0</v>
      </c>
      <c r="E118" s="95">
        <f t="shared" si="32"/>
        <v>0</v>
      </c>
      <c r="F118" s="95"/>
      <c r="G118" s="95"/>
      <c r="H118" s="95"/>
      <c r="I118" s="95"/>
      <c r="J118" s="95">
        <f t="shared" si="33"/>
        <v>0</v>
      </c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433"/>
      <c r="W118" s="438"/>
      <c r="X118" s="442">
        <f t="shared" si="27"/>
        <v>0</v>
      </c>
      <c r="Y118" s="442">
        <f t="shared" si="28"/>
        <v>0</v>
      </c>
      <c r="Z118" s="442">
        <f t="shared" si="29"/>
        <v>0</v>
      </c>
      <c r="AA118" s="442">
        <f>IF(Таблица1050!$E$9=0,0,J118*10000/Таблица1050!$E$9)</f>
        <v>0</v>
      </c>
      <c r="AB118" s="442">
        <f t="shared" si="26"/>
        <v>0</v>
      </c>
    </row>
    <row r="119" spans="1:28" s="73" customFormat="1" x14ac:dyDescent="0.15">
      <c r="A119" s="90" t="s">
        <v>331</v>
      </c>
      <c r="B119" s="245">
        <v>106</v>
      </c>
      <c r="C119" s="100">
        <v>107</v>
      </c>
      <c r="D119" s="95">
        <f t="shared" si="32"/>
        <v>0</v>
      </c>
      <c r="E119" s="95">
        <f t="shared" si="32"/>
        <v>0</v>
      </c>
      <c r="F119" s="95"/>
      <c r="G119" s="95"/>
      <c r="H119" s="95"/>
      <c r="I119" s="95"/>
      <c r="J119" s="95">
        <f t="shared" si="33"/>
        <v>0</v>
      </c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433"/>
      <c r="W119" s="438"/>
      <c r="X119" s="442">
        <f t="shared" si="27"/>
        <v>0</v>
      </c>
      <c r="Y119" s="442">
        <f t="shared" si="28"/>
        <v>0</v>
      </c>
      <c r="Z119" s="442">
        <f t="shared" si="29"/>
        <v>0</v>
      </c>
      <c r="AA119" s="442">
        <f>IF(Таблица1050!$E$9=0,0,J119*10000/Таблица1050!$E$9)</f>
        <v>0</v>
      </c>
      <c r="AB119" s="442">
        <f t="shared" si="26"/>
        <v>0</v>
      </c>
    </row>
    <row r="120" spans="1:28" s="73" customFormat="1" x14ac:dyDescent="0.15">
      <c r="A120" s="250" t="s">
        <v>332</v>
      </c>
      <c r="B120" s="245">
        <v>107</v>
      </c>
      <c r="C120" s="100">
        <v>108</v>
      </c>
      <c r="D120" s="95">
        <f t="shared" si="32"/>
        <v>0</v>
      </c>
      <c r="E120" s="95">
        <f t="shared" si="32"/>
        <v>0</v>
      </c>
      <c r="F120" s="95"/>
      <c r="G120" s="95"/>
      <c r="H120" s="95"/>
      <c r="I120" s="95"/>
      <c r="J120" s="95">
        <f t="shared" si="33"/>
        <v>0</v>
      </c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433"/>
      <c r="W120" s="438"/>
      <c r="X120" s="442">
        <f t="shared" si="27"/>
        <v>0</v>
      </c>
      <c r="Y120" s="442">
        <f t="shared" si="28"/>
        <v>0</v>
      </c>
      <c r="Z120" s="442">
        <f t="shared" si="29"/>
        <v>0</v>
      </c>
      <c r="AA120" s="442">
        <f>IF(Таблица1050!$E$9=0,0,J120*10000/Таблица1050!$E$9)</f>
        <v>0</v>
      </c>
      <c r="AB120" s="442">
        <f t="shared" si="26"/>
        <v>0</v>
      </c>
    </row>
    <row r="121" spans="1:28" s="73" customFormat="1" x14ac:dyDescent="0.15">
      <c r="A121" s="250" t="s">
        <v>183</v>
      </c>
      <c r="B121" s="245">
        <v>108</v>
      </c>
      <c r="C121" s="100">
        <v>109</v>
      </c>
      <c r="D121" s="95">
        <f t="shared" si="32"/>
        <v>0</v>
      </c>
      <c r="E121" s="95">
        <f t="shared" si="32"/>
        <v>0</v>
      </c>
      <c r="F121" s="95"/>
      <c r="G121" s="95"/>
      <c r="H121" s="95"/>
      <c r="I121" s="95"/>
      <c r="J121" s="95">
        <f t="shared" si="33"/>
        <v>0</v>
      </c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433"/>
      <c r="W121" s="438"/>
      <c r="X121" s="442">
        <f t="shared" si="27"/>
        <v>0</v>
      </c>
      <c r="Y121" s="442">
        <f t="shared" si="28"/>
        <v>0</v>
      </c>
      <c r="Z121" s="442">
        <f t="shared" si="29"/>
        <v>0</v>
      </c>
      <c r="AA121" s="442">
        <f>IF(Таблица1050!$E$9=0,0,J121*10000/Таблица1050!$E$9)</f>
        <v>0</v>
      </c>
      <c r="AB121" s="442">
        <f t="shared" si="26"/>
        <v>0</v>
      </c>
    </row>
    <row r="122" spans="1:28" s="73" customFormat="1" x14ac:dyDescent="0.15">
      <c r="A122" s="90" t="s">
        <v>1054</v>
      </c>
      <c r="B122" s="245" t="s">
        <v>1133</v>
      </c>
      <c r="C122" s="100">
        <v>110</v>
      </c>
      <c r="D122" s="95">
        <f t="shared" si="32"/>
        <v>0</v>
      </c>
      <c r="E122" s="95">
        <f t="shared" si="32"/>
        <v>0</v>
      </c>
      <c r="F122" s="95"/>
      <c r="G122" s="95"/>
      <c r="H122" s="95"/>
      <c r="I122" s="95"/>
      <c r="J122" s="95">
        <f t="shared" si="33"/>
        <v>0</v>
      </c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433"/>
      <c r="W122" s="438"/>
      <c r="X122" s="442">
        <f t="shared" si="27"/>
        <v>0</v>
      </c>
      <c r="Y122" s="442">
        <f t="shared" si="28"/>
        <v>0</v>
      </c>
      <c r="Z122" s="442">
        <f t="shared" si="29"/>
        <v>0</v>
      </c>
      <c r="AA122" s="442">
        <f>IF(Таблица1050!$E$9=0,0,J122*10000/Таблица1050!$E$9)</f>
        <v>0</v>
      </c>
      <c r="AB122" s="442">
        <f t="shared" si="26"/>
        <v>0</v>
      </c>
    </row>
    <row r="123" spans="1:28" s="73" customFormat="1" x14ac:dyDescent="0.15">
      <c r="A123" s="90" t="s">
        <v>198</v>
      </c>
      <c r="B123" s="245">
        <v>109</v>
      </c>
      <c r="C123" s="100">
        <v>111</v>
      </c>
      <c r="D123" s="95">
        <f t="shared" si="32"/>
        <v>0</v>
      </c>
      <c r="E123" s="95">
        <f t="shared" si="32"/>
        <v>0</v>
      </c>
      <c r="F123" s="95"/>
      <c r="G123" s="95"/>
      <c r="H123" s="95"/>
      <c r="I123" s="95"/>
      <c r="J123" s="95">
        <f t="shared" si="33"/>
        <v>0</v>
      </c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433"/>
      <c r="W123" s="438"/>
      <c r="X123" s="442">
        <f t="shared" si="27"/>
        <v>0</v>
      </c>
      <c r="Y123" s="442">
        <f t="shared" si="28"/>
        <v>0</v>
      </c>
      <c r="Z123" s="442">
        <f t="shared" si="29"/>
        <v>0</v>
      </c>
      <c r="AA123" s="442">
        <f>IF(Таблица1050!$E$9=0,0,J123*10000/Таблица1050!$E$9)</f>
        <v>0</v>
      </c>
      <c r="AB123" s="442">
        <f t="shared" si="26"/>
        <v>0</v>
      </c>
    </row>
    <row r="124" spans="1:28" s="73" customFormat="1" x14ac:dyDescent="0.15">
      <c r="A124" s="250" t="s">
        <v>660</v>
      </c>
      <c r="B124" s="245">
        <v>110</v>
      </c>
      <c r="C124" s="100">
        <v>112</v>
      </c>
      <c r="D124" s="95">
        <f>F124</f>
        <v>0</v>
      </c>
      <c r="E124" s="95">
        <f>G124</f>
        <v>0</v>
      </c>
      <c r="F124" s="95"/>
      <c r="G124" s="95"/>
      <c r="H124" s="95" t="s">
        <v>809</v>
      </c>
      <c r="I124" s="95" t="s">
        <v>809</v>
      </c>
      <c r="J124" s="95">
        <f>K124</f>
        <v>0</v>
      </c>
      <c r="K124" s="95"/>
      <c r="L124" s="95" t="s">
        <v>809</v>
      </c>
      <c r="M124" s="95" t="s">
        <v>809</v>
      </c>
      <c r="N124" s="95" t="s">
        <v>809</v>
      </c>
      <c r="O124" s="95" t="s">
        <v>809</v>
      </c>
      <c r="P124" s="95"/>
      <c r="Q124" s="95"/>
      <c r="R124" s="95"/>
      <c r="S124" s="95"/>
      <c r="T124" s="95"/>
      <c r="U124" s="95"/>
      <c r="V124" s="433"/>
      <c r="W124" s="438"/>
      <c r="X124" s="442">
        <f t="shared" ref="X124:X155" si="34">IF(D124=0,0,J124*100/D124)</f>
        <v>0</v>
      </c>
      <c r="Y124" s="442">
        <f t="shared" ref="Y124:Y155" si="35">IF(D124=0,0,E124*100/D124)</f>
        <v>0</v>
      </c>
      <c r="Z124" s="442">
        <f t="shared" ref="Z124:Z155" si="36">IF(J124=0,0,E124/J124)</f>
        <v>0</v>
      </c>
      <c r="AA124" s="442">
        <f>IF(Таблица1050!$E$9=0,0,J124*10000/Таблица1050!$E$9)</f>
        <v>0</v>
      </c>
      <c r="AB124" s="442">
        <f t="shared" si="26"/>
        <v>0</v>
      </c>
    </row>
    <row r="125" spans="1:28" s="73" customFormat="1" x14ac:dyDescent="0.15">
      <c r="A125" s="250" t="s">
        <v>55</v>
      </c>
      <c r="B125" s="245">
        <v>111</v>
      </c>
      <c r="C125" s="100">
        <v>113</v>
      </c>
      <c r="D125" s="95">
        <f t="shared" ref="D125:E140" si="37">F125+H125+M125</f>
        <v>0</v>
      </c>
      <c r="E125" s="95">
        <f t="shared" si="37"/>
        <v>0</v>
      </c>
      <c r="F125" s="95"/>
      <c r="G125" s="95"/>
      <c r="H125" s="95"/>
      <c r="I125" s="95"/>
      <c r="J125" s="95">
        <f t="shared" ref="J125:J139" si="38">K125+L125+O125</f>
        <v>0</v>
      </c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433"/>
      <c r="W125" s="438"/>
      <c r="X125" s="442">
        <f t="shared" si="34"/>
        <v>0</v>
      </c>
      <c r="Y125" s="442">
        <f t="shared" si="35"/>
        <v>0</v>
      </c>
      <c r="Z125" s="442">
        <f t="shared" si="36"/>
        <v>0</v>
      </c>
      <c r="AA125" s="442">
        <f>IF(Таблица1050!$E$9=0,0,J125*10000/Таблица1050!$E$9)</f>
        <v>0</v>
      </c>
      <c r="AB125" s="442">
        <f t="shared" si="26"/>
        <v>0</v>
      </c>
    </row>
    <row r="126" spans="1:28" s="73" customFormat="1" x14ac:dyDescent="0.15">
      <c r="A126" s="250" t="s">
        <v>184</v>
      </c>
      <c r="B126" s="245">
        <v>112</v>
      </c>
      <c r="C126" s="100">
        <v>114</v>
      </c>
      <c r="D126" s="95">
        <f t="shared" si="37"/>
        <v>0</v>
      </c>
      <c r="E126" s="95">
        <f t="shared" si="37"/>
        <v>0</v>
      </c>
      <c r="F126" s="95"/>
      <c r="G126" s="95"/>
      <c r="H126" s="95"/>
      <c r="I126" s="95"/>
      <c r="J126" s="95">
        <f t="shared" si="38"/>
        <v>0</v>
      </c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433"/>
      <c r="W126" s="438"/>
      <c r="X126" s="442">
        <f t="shared" si="34"/>
        <v>0</v>
      </c>
      <c r="Y126" s="442">
        <f t="shared" si="35"/>
        <v>0</v>
      </c>
      <c r="Z126" s="442">
        <f t="shared" si="36"/>
        <v>0</v>
      </c>
      <c r="AA126" s="442">
        <f>IF(Таблица1050!$E$9=0,0,J126*10000/Таблица1050!$E$9)</f>
        <v>0</v>
      </c>
      <c r="AB126" s="442">
        <f t="shared" si="26"/>
        <v>0</v>
      </c>
    </row>
    <row r="127" spans="1:28" s="73" customFormat="1" x14ac:dyDescent="0.15">
      <c r="A127" s="250" t="s">
        <v>333</v>
      </c>
      <c r="B127" s="245">
        <v>113</v>
      </c>
      <c r="C127" s="100">
        <v>115</v>
      </c>
      <c r="D127" s="95">
        <f t="shared" si="37"/>
        <v>0</v>
      </c>
      <c r="E127" s="95">
        <f t="shared" si="37"/>
        <v>0</v>
      </c>
      <c r="F127" s="95"/>
      <c r="G127" s="95"/>
      <c r="H127" s="95"/>
      <c r="I127" s="95"/>
      <c r="J127" s="95">
        <f t="shared" si="38"/>
        <v>0</v>
      </c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433"/>
      <c r="W127" s="438"/>
      <c r="X127" s="442">
        <f t="shared" si="34"/>
        <v>0</v>
      </c>
      <c r="Y127" s="442">
        <f t="shared" si="35"/>
        <v>0</v>
      </c>
      <c r="Z127" s="442">
        <f t="shared" si="36"/>
        <v>0</v>
      </c>
      <c r="AA127" s="442">
        <f>IF(Таблица1050!$E$9=0,0,J127*10000/Таблица1050!$E$9)</f>
        <v>0</v>
      </c>
      <c r="AB127" s="442">
        <f t="shared" si="26"/>
        <v>0</v>
      </c>
    </row>
    <row r="128" spans="1:28" s="73" customFormat="1" x14ac:dyDescent="0.15">
      <c r="A128" s="250" t="s">
        <v>334</v>
      </c>
      <c r="B128" s="245">
        <v>114</v>
      </c>
      <c r="C128" s="100">
        <v>116</v>
      </c>
      <c r="D128" s="95">
        <f t="shared" si="37"/>
        <v>0</v>
      </c>
      <c r="E128" s="95">
        <f t="shared" si="37"/>
        <v>0</v>
      </c>
      <c r="F128" s="95"/>
      <c r="G128" s="95"/>
      <c r="H128" s="95"/>
      <c r="I128" s="95"/>
      <c r="J128" s="95">
        <f t="shared" si="38"/>
        <v>0</v>
      </c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433"/>
      <c r="W128" s="438"/>
      <c r="X128" s="442">
        <f t="shared" si="34"/>
        <v>0</v>
      </c>
      <c r="Y128" s="442">
        <f t="shared" si="35"/>
        <v>0</v>
      </c>
      <c r="Z128" s="442">
        <f t="shared" si="36"/>
        <v>0</v>
      </c>
      <c r="AA128" s="442">
        <f>IF(Таблица1050!$E$9=0,0,J128*10000/Таблица1050!$E$9)</f>
        <v>0</v>
      </c>
      <c r="AB128" s="442">
        <f t="shared" si="26"/>
        <v>0</v>
      </c>
    </row>
    <row r="129" spans="1:28" s="73" customFormat="1" x14ac:dyDescent="0.15">
      <c r="A129" s="250" t="s">
        <v>335</v>
      </c>
      <c r="B129" s="245">
        <v>115</v>
      </c>
      <c r="C129" s="100">
        <v>117</v>
      </c>
      <c r="D129" s="95">
        <f t="shared" si="37"/>
        <v>0</v>
      </c>
      <c r="E129" s="95">
        <f t="shared" si="37"/>
        <v>0</v>
      </c>
      <c r="F129" s="95"/>
      <c r="G129" s="95"/>
      <c r="H129" s="95"/>
      <c r="I129" s="95"/>
      <c r="J129" s="95">
        <f t="shared" si="38"/>
        <v>0</v>
      </c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433"/>
      <c r="W129" s="438"/>
      <c r="X129" s="442">
        <f t="shared" si="34"/>
        <v>0</v>
      </c>
      <c r="Y129" s="442">
        <f t="shared" si="35"/>
        <v>0</v>
      </c>
      <c r="Z129" s="442">
        <f t="shared" si="36"/>
        <v>0</v>
      </c>
      <c r="AA129" s="442">
        <f>IF(Таблица1050!$E$9=0,0,J129*10000/Таблица1050!$E$9)</f>
        <v>0</v>
      </c>
      <c r="AB129" s="442">
        <f t="shared" si="26"/>
        <v>0</v>
      </c>
    </row>
    <row r="130" spans="1:28" s="73" customFormat="1" ht="9.75" customHeight="1" x14ac:dyDescent="0.15">
      <c r="A130" s="250" t="s">
        <v>336</v>
      </c>
      <c r="B130" s="245">
        <v>116</v>
      </c>
      <c r="C130" s="100">
        <v>118</v>
      </c>
      <c r="D130" s="95">
        <f t="shared" si="37"/>
        <v>0</v>
      </c>
      <c r="E130" s="95">
        <f t="shared" si="37"/>
        <v>0</v>
      </c>
      <c r="F130" s="95"/>
      <c r="G130" s="95"/>
      <c r="H130" s="95"/>
      <c r="I130" s="95"/>
      <c r="J130" s="95">
        <f t="shared" si="38"/>
        <v>0</v>
      </c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433"/>
      <c r="W130" s="438"/>
      <c r="X130" s="442">
        <f t="shared" si="34"/>
        <v>0</v>
      </c>
      <c r="Y130" s="442">
        <f t="shared" si="35"/>
        <v>0</v>
      </c>
      <c r="Z130" s="442">
        <f t="shared" si="36"/>
        <v>0</v>
      </c>
      <c r="AA130" s="442">
        <f>IF(Таблица1050!$E$9=0,0,J130*10000/Таблица1050!$E$9)</f>
        <v>0</v>
      </c>
      <c r="AB130" s="442">
        <f t="shared" si="26"/>
        <v>0</v>
      </c>
    </row>
    <row r="131" spans="1:28" s="73" customFormat="1" ht="9.75" customHeight="1" x14ac:dyDescent="0.15">
      <c r="A131" s="250" t="s">
        <v>337</v>
      </c>
      <c r="B131" s="245">
        <v>117</v>
      </c>
      <c r="C131" s="100">
        <v>119</v>
      </c>
      <c r="D131" s="95">
        <f t="shared" si="37"/>
        <v>0</v>
      </c>
      <c r="E131" s="95">
        <f t="shared" si="37"/>
        <v>0</v>
      </c>
      <c r="F131" s="95"/>
      <c r="G131" s="95"/>
      <c r="H131" s="95"/>
      <c r="I131" s="95"/>
      <c r="J131" s="95">
        <f t="shared" si="38"/>
        <v>0</v>
      </c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433"/>
      <c r="W131" s="438"/>
      <c r="X131" s="442">
        <f t="shared" si="34"/>
        <v>0</v>
      </c>
      <c r="Y131" s="442">
        <f t="shared" si="35"/>
        <v>0</v>
      </c>
      <c r="Z131" s="442">
        <f t="shared" si="36"/>
        <v>0</v>
      </c>
      <c r="AA131" s="442">
        <f>IF(Таблица1050!$E$9=0,0,J131*10000/Таблица1050!$E$9)</f>
        <v>0</v>
      </c>
      <c r="AB131" s="442">
        <f t="shared" si="26"/>
        <v>0</v>
      </c>
    </row>
    <row r="132" spans="1:28" s="73" customFormat="1" ht="9.75" customHeight="1" x14ac:dyDescent="0.15">
      <c r="A132" s="250" t="s">
        <v>178</v>
      </c>
      <c r="B132" s="245">
        <v>118</v>
      </c>
      <c r="C132" s="100">
        <v>120</v>
      </c>
      <c r="D132" s="95">
        <f t="shared" si="37"/>
        <v>0</v>
      </c>
      <c r="E132" s="95">
        <f t="shared" si="37"/>
        <v>0</v>
      </c>
      <c r="F132" s="95"/>
      <c r="G132" s="95"/>
      <c r="H132" s="95"/>
      <c r="I132" s="95"/>
      <c r="J132" s="95">
        <f t="shared" si="38"/>
        <v>0</v>
      </c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433"/>
      <c r="W132" s="438"/>
      <c r="X132" s="442">
        <f t="shared" si="34"/>
        <v>0</v>
      </c>
      <c r="Y132" s="442">
        <f t="shared" si="35"/>
        <v>0</v>
      </c>
      <c r="Z132" s="442">
        <f t="shared" si="36"/>
        <v>0</v>
      </c>
      <c r="AA132" s="442">
        <f>IF(Таблица1050!$E$9=0,0,J132*10000/Таблица1050!$E$9)</f>
        <v>0</v>
      </c>
      <c r="AB132" s="442">
        <f t="shared" si="26"/>
        <v>0</v>
      </c>
    </row>
    <row r="133" spans="1:28" s="73" customFormat="1" ht="9.75" customHeight="1" x14ac:dyDescent="0.15">
      <c r="A133" s="250" t="s">
        <v>338</v>
      </c>
      <c r="B133" s="245">
        <v>119</v>
      </c>
      <c r="C133" s="100">
        <v>121</v>
      </c>
      <c r="D133" s="95">
        <f t="shared" si="37"/>
        <v>0</v>
      </c>
      <c r="E133" s="95">
        <f t="shared" si="37"/>
        <v>0</v>
      </c>
      <c r="F133" s="95"/>
      <c r="G133" s="95"/>
      <c r="H133" s="95"/>
      <c r="I133" s="95"/>
      <c r="J133" s="95">
        <f t="shared" si="38"/>
        <v>0</v>
      </c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433"/>
      <c r="W133" s="438"/>
      <c r="X133" s="442">
        <f t="shared" si="34"/>
        <v>0</v>
      </c>
      <c r="Y133" s="442">
        <f t="shared" si="35"/>
        <v>0</v>
      </c>
      <c r="Z133" s="442">
        <f t="shared" si="36"/>
        <v>0</v>
      </c>
      <c r="AA133" s="442">
        <f>IF(Таблица1050!$E$9=0,0,J133*10000/Таблица1050!$E$9)</f>
        <v>0</v>
      </c>
      <c r="AB133" s="442">
        <f t="shared" si="26"/>
        <v>0</v>
      </c>
    </row>
    <row r="134" spans="1:28" s="73" customFormat="1" x14ac:dyDescent="0.15">
      <c r="A134" s="250" t="s">
        <v>190</v>
      </c>
      <c r="B134" s="245">
        <v>120</v>
      </c>
      <c r="C134" s="100">
        <v>122</v>
      </c>
      <c r="D134" s="95">
        <f t="shared" si="37"/>
        <v>0</v>
      </c>
      <c r="E134" s="95">
        <f t="shared" si="37"/>
        <v>0</v>
      </c>
      <c r="F134" s="95"/>
      <c r="G134" s="95"/>
      <c r="H134" s="95"/>
      <c r="I134" s="95"/>
      <c r="J134" s="95">
        <f t="shared" si="38"/>
        <v>0</v>
      </c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433"/>
      <c r="W134" s="438"/>
      <c r="X134" s="442">
        <f t="shared" si="34"/>
        <v>0</v>
      </c>
      <c r="Y134" s="442">
        <f t="shared" si="35"/>
        <v>0</v>
      </c>
      <c r="Z134" s="442">
        <f t="shared" si="36"/>
        <v>0</v>
      </c>
      <c r="AA134" s="442">
        <f>IF(Таблица1050!$E$9=0,0,J134*10000/Таблица1050!$E$9)</f>
        <v>0</v>
      </c>
      <c r="AB134" s="442">
        <f t="shared" si="26"/>
        <v>0</v>
      </c>
    </row>
    <row r="135" spans="1:28" s="73" customFormat="1" x14ac:dyDescent="0.15">
      <c r="A135" s="250" t="s">
        <v>339</v>
      </c>
      <c r="B135" s="245">
        <v>121</v>
      </c>
      <c r="C135" s="100">
        <v>123</v>
      </c>
      <c r="D135" s="95">
        <f t="shared" si="37"/>
        <v>0</v>
      </c>
      <c r="E135" s="95">
        <f t="shared" si="37"/>
        <v>0</v>
      </c>
      <c r="F135" s="95"/>
      <c r="G135" s="95"/>
      <c r="H135" s="95"/>
      <c r="I135" s="95"/>
      <c r="J135" s="95">
        <f t="shared" si="38"/>
        <v>0</v>
      </c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433"/>
      <c r="W135" s="438"/>
      <c r="X135" s="442">
        <f t="shared" si="34"/>
        <v>0</v>
      </c>
      <c r="Y135" s="442">
        <f t="shared" si="35"/>
        <v>0</v>
      </c>
      <c r="Z135" s="442">
        <f t="shared" si="36"/>
        <v>0</v>
      </c>
      <c r="AA135" s="442">
        <f>IF(Таблица1050!$E$9=0,0,J135*10000/Таблица1050!$E$9)</f>
        <v>0</v>
      </c>
      <c r="AB135" s="442">
        <f t="shared" si="26"/>
        <v>0</v>
      </c>
    </row>
    <row r="136" spans="1:28" s="73" customFormat="1" ht="9.75" customHeight="1" x14ac:dyDescent="0.15">
      <c r="A136" s="251" t="s">
        <v>168</v>
      </c>
      <c r="B136" s="245">
        <v>122</v>
      </c>
      <c r="C136" s="100">
        <v>124</v>
      </c>
      <c r="D136" s="95">
        <f>0</f>
        <v>0</v>
      </c>
      <c r="E136" s="95">
        <f>0</f>
        <v>0</v>
      </c>
      <c r="F136" s="95">
        <f>0</f>
        <v>0</v>
      </c>
      <c r="G136" s="95">
        <f>0</f>
        <v>0</v>
      </c>
      <c r="H136" s="95">
        <f>0</f>
        <v>0</v>
      </c>
      <c r="I136" s="95">
        <f>0</f>
        <v>0</v>
      </c>
      <c r="J136" s="95">
        <f>0</f>
        <v>0</v>
      </c>
      <c r="K136" s="95">
        <f>0</f>
        <v>0</v>
      </c>
      <c r="L136" s="95">
        <f>0</f>
        <v>0</v>
      </c>
      <c r="M136" s="95">
        <f>0</f>
        <v>0</v>
      </c>
      <c r="N136" s="95">
        <f>0</f>
        <v>0</v>
      </c>
      <c r="O136" s="95">
        <f>0</f>
        <v>0</v>
      </c>
      <c r="P136" s="95">
        <f>0</f>
        <v>0</v>
      </c>
      <c r="Q136" s="95">
        <f>0</f>
        <v>0</v>
      </c>
      <c r="R136" s="95">
        <f>0</f>
        <v>0</v>
      </c>
      <c r="S136" s="95">
        <f>0</f>
        <v>0</v>
      </c>
      <c r="T136" s="95">
        <f>0</f>
        <v>0</v>
      </c>
      <c r="U136" s="95">
        <f>0</f>
        <v>0</v>
      </c>
      <c r="V136" s="95">
        <f>0</f>
        <v>0</v>
      </c>
      <c r="W136" s="95">
        <f>0</f>
        <v>0</v>
      </c>
      <c r="X136" s="442">
        <f t="shared" si="34"/>
        <v>0</v>
      </c>
      <c r="Y136" s="442">
        <f t="shared" si="35"/>
        <v>0</v>
      </c>
      <c r="Z136" s="442">
        <f t="shared" si="36"/>
        <v>0</v>
      </c>
      <c r="AA136" s="442">
        <f>IF(Таблица1050!$E$9=0,0,J136*10000/Таблица1050!$E$9)</f>
        <v>0</v>
      </c>
      <c r="AB136" s="442">
        <f t="shared" si="26"/>
        <v>0</v>
      </c>
    </row>
    <row r="137" spans="1:28" s="73" customFormat="1" ht="21" x14ac:dyDescent="0.15">
      <c r="A137" s="251" t="s">
        <v>760</v>
      </c>
      <c r="B137" s="245">
        <v>123</v>
      </c>
      <c r="C137" s="100">
        <v>125</v>
      </c>
      <c r="D137" s="95">
        <f>SUM(D15:D16,D21:D22,D24,D26:D27,D29,D31,D32,D36,D43:D47,D53:D54,D58,D75,D79:D80,D86,D89,D92,D96,D110,D114,D115,D118,D123,D126:D131,D133,D20,D71,D78,D119,D132,D48:D50,D97)</f>
        <v>0</v>
      </c>
      <c r="E137" s="95">
        <f>SUM(E15:E16,E21:E22,E24,E26:E27,E29,E31,E32,E36,E43:E47,E53:E54,E58,E75,E79:E80,E86,E89,E92,E96,E110,E114,E115,E118,E123,E126:E131,E133,E20,E71,E78,E119,E132,E48:E50,E97)</f>
        <v>0</v>
      </c>
      <c r="F137" s="95">
        <f>SUM(F15:F16,F21:F22,F24,F26:F27,F29,F31,F32,F36,F43:F44,F53:F54,F58,F75,F46:F47,F79:F80,F86,F89,F92,F96,F110,F114,F115,F118,F123,F126:F131,F133,F20,F71,F119,F132,F48:F50)</f>
        <v>0</v>
      </c>
      <c r="G137" s="95">
        <f>SUM(G15:G16,G21:G22,G24,G26:G27,G29,G31,G32,G36,G43:G44,G53:G54,G58,G75,G46:G47,G79:G80,G86,G89,G92,G96,G110,G114,G115,G118,G123,G126:G131,G133,G20,G71,G119,G132,G48:G50)</f>
        <v>0</v>
      </c>
      <c r="H137" s="95">
        <f>SUM(H15:H16,H21:H22,H24,H26:H27,H29,H31,H32,H36,H43:H45,H53:H54,H58,H75,H46,H78:H80,H86,H89,H92,H96,H110,H114,H115,H118,H123,H126:H131,H133,H71,H119,H132,H48:H50)</f>
        <v>0</v>
      </c>
      <c r="I137" s="95">
        <f>SUM(I15:I16,I21:I22,I24,I26:I27,I29,I31,I32,I36,I43:I45,I53:I54,I58,I75,I46,I78:I80,I86,I89,I92,I96,I110,I114,I115,I118,I123,I126:I131,I133,I71,I119,I132,I48:I50)</f>
        <v>0</v>
      </c>
      <c r="J137" s="95">
        <f>SUM(J15:J16,J21:J22,J24,J26:J27,J29,J31,J32,J36,J43:J47,J53:J54,J58,J75,J79:J80,J86,J89,J92,J96,J110,J114,J115,J118,J123,J126:J131,J133,J20,J71,J78,J119,J132,J48:J50,J97)</f>
        <v>0</v>
      </c>
      <c r="K137" s="95">
        <f>SUM(K15:K16,K21:K22,K24,K26:K27,K29,K31,K32,K36,K43:K44,K53:K54,K58,K75,K46:K47,K79:K80,K86,K89,K92,K96,K110,K114,K115,K118,K123,K126:K131,K133,K20,K71,K119,K132,K48:K50)</f>
        <v>0</v>
      </c>
      <c r="L137" s="95">
        <f>SUM(L15:L16,L21:L22,L24,L26:L27,L29,L31,L32,L36,L43:L45,L53:L54,L58,L75,L46,L78:L80,L86,L89,L92,L96,L110,L114,L115,L118,L123,L126:L131,L133,L71,L119,L132,L48:L50)</f>
        <v>0</v>
      </c>
      <c r="M137" s="95">
        <f>SUM(M15:M16,M21:M22,M24,M26:M27,M29,M31,M32,M36,M43:M44,M53:M54,M58,M75,M46,M79:M80,M86,M89,M92,M96:M97,M110,M114,M115,M118,M123,M126:M131,M133,M71,M119,M132,M48:M50)</f>
        <v>0</v>
      </c>
      <c r="N137" s="95">
        <f>SUM(N15:N16,N21:N22,N24,N26:N27,N29,N31,N32,N36,N43:N44,N53:N54,N58,N75,N46,N79:N80,N86,N89,N92,N96:N97,N110,N114,N115,N118,N123,N126:N131,N133,N71,N119,N132,N48:N50)</f>
        <v>0</v>
      </c>
      <c r="O137" s="95">
        <f>SUM(O15:O16,O21:O22,O24,O26:O27,O29,O31,O32,O36,O43:O44,O53:O54,O58,O75,O46,O79:O80,O86,O89,O92,O96:O97,O110,O114,O115,O118,O123,O126:O131,O133,O71,O119,O132,O48:O50)</f>
        <v>0</v>
      </c>
      <c r="P137" s="95">
        <f t="shared" ref="P137:W137" si="39">SUM(P15:P16,P21:P22,P24,P26:P27,P29,P31,P32,P36,P43:P47,P53:P54,P58,P75,P79:P80,P86,P89,P92,P96,P110,P114,P115,P118,P123,P126:P131,P133,P20,P71,P78,P119,P132,P48:P50,P97)</f>
        <v>0</v>
      </c>
      <c r="Q137" s="95">
        <f t="shared" si="39"/>
        <v>0</v>
      </c>
      <c r="R137" s="95">
        <f t="shared" si="39"/>
        <v>0</v>
      </c>
      <c r="S137" s="95">
        <f t="shared" si="39"/>
        <v>0</v>
      </c>
      <c r="T137" s="95">
        <f t="shared" si="39"/>
        <v>0</v>
      </c>
      <c r="U137" s="95">
        <f t="shared" si="39"/>
        <v>0</v>
      </c>
      <c r="V137" s="95">
        <f t="shared" si="39"/>
        <v>0</v>
      </c>
      <c r="W137" s="95">
        <f t="shared" si="39"/>
        <v>0</v>
      </c>
      <c r="X137" s="442">
        <f t="shared" si="34"/>
        <v>0</v>
      </c>
      <c r="Y137" s="442">
        <f t="shared" si="35"/>
        <v>0</v>
      </c>
      <c r="Z137" s="442">
        <f t="shared" si="36"/>
        <v>0</v>
      </c>
      <c r="AA137" s="442">
        <f>IF(Таблица1050!$E$9=0,0,J137*10000/Таблица1050!$E$9)</f>
        <v>0</v>
      </c>
      <c r="AB137" s="442">
        <f t="shared" si="26"/>
        <v>0</v>
      </c>
    </row>
    <row r="138" spans="1:28" s="73" customFormat="1" ht="21.75" customHeight="1" x14ac:dyDescent="0.15">
      <c r="A138" s="90" t="s">
        <v>855</v>
      </c>
      <c r="B138" s="245">
        <v>124</v>
      </c>
      <c r="C138" s="100">
        <v>126</v>
      </c>
      <c r="D138" s="95">
        <f t="shared" si="37"/>
        <v>0</v>
      </c>
      <c r="E138" s="95">
        <f t="shared" si="37"/>
        <v>0</v>
      </c>
      <c r="F138" s="95"/>
      <c r="G138" s="95"/>
      <c r="H138" s="95"/>
      <c r="I138" s="95"/>
      <c r="J138" s="95">
        <f t="shared" si="38"/>
        <v>0</v>
      </c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433"/>
      <c r="W138" s="438"/>
      <c r="X138" s="442">
        <f t="shared" si="34"/>
        <v>0</v>
      </c>
      <c r="Y138" s="442">
        <f t="shared" si="35"/>
        <v>0</v>
      </c>
      <c r="Z138" s="442">
        <f t="shared" si="36"/>
        <v>0</v>
      </c>
      <c r="AA138" s="442">
        <f>IF(Таблица1050!$E$9=0,0,J138*10000/Таблица1050!$E$9)</f>
        <v>0</v>
      </c>
      <c r="AB138" s="442">
        <f t="shared" si="26"/>
        <v>0</v>
      </c>
    </row>
    <row r="139" spans="1:28" s="73" customFormat="1" ht="15.75" customHeight="1" x14ac:dyDescent="0.15">
      <c r="A139" s="250" t="s">
        <v>761</v>
      </c>
      <c r="B139" s="245">
        <v>125</v>
      </c>
      <c r="C139" s="100">
        <v>127</v>
      </c>
      <c r="D139" s="95">
        <f t="shared" si="37"/>
        <v>0</v>
      </c>
      <c r="E139" s="95">
        <f t="shared" si="37"/>
        <v>0</v>
      </c>
      <c r="F139" s="95"/>
      <c r="G139" s="95"/>
      <c r="H139" s="95"/>
      <c r="I139" s="95"/>
      <c r="J139" s="95">
        <f t="shared" si="38"/>
        <v>0</v>
      </c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433"/>
      <c r="W139" s="438"/>
      <c r="X139" s="442">
        <f t="shared" si="34"/>
        <v>0</v>
      </c>
      <c r="Y139" s="442">
        <f t="shared" si="35"/>
        <v>0</v>
      </c>
      <c r="Z139" s="442">
        <f t="shared" si="36"/>
        <v>0</v>
      </c>
      <c r="AA139" s="442">
        <f>IF(Таблица1050!$E$9=0,0,J139*10000/Таблица1050!$E$9)</f>
        <v>0</v>
      </c>
      <c r="AB139" s="442">
        <f t="shared" si="26"/>
        <v>0</v>
      </c>
    </row>
    <row r="140" spans="1:28" s="73" customFormat="1" ht="21.75" customHeight="1" x14ac:dyDescent="0.15">
      <c r="A140" s="252" t="s">
        <v>340</v>
      </c>
      <c r="B140" s="245">
        <v>127</v>
      </c>
      <c r="C140" s="428">
        <v>128</v>
      </c>
      <c r="D140" s="95">
        <f t="shared" si="37"/>
        <v>0</v>
      </c>
      <c r="E140" s="95">
        <f t="shared" si="37"/>
        <v>0</v>
      </c>
      <c r="F140" s="95">
        <f>SUM(F141:F154)</f>
        <v>0</v>
      </c>
      <c r="G140" s="95">
        <f>SUM(G141:G154)</f>
        <v>0</v>
      </c>
      <c r="H140" s="95">
        <f>SUM(H141:H154)</f>
        <v>0</v>
      </c>
      <c r="I140" s="95">
        <f>SUM(I141:I154)</f>
        <v>0</v>
      </c>
      <c r="J140" s="95">
        <f>K140+L140+O140</f>
        <v>0</v>
      </c>
      <c r="K140" s="95">
        <f>SUM(K141:K154)</f>
        <v>0</v>
      </c>
      <c r="L140" s="95">
        <f t="shared" ref="L140:U140" si="40">SUM(L141:L154)</f>
        <v>0</v>
      </c>
      <c r="M140" s="95">
        <f t="shared" si="40"/>
        <v>0</v>
      </c>
      <c r="N140" s="95">
        <f t="shared" si="40"/>
        <v>0</v>
      </c>
      <c r="O140" s="95">
        <f t="shared" si="40"/>
        <v>0</v>
      </c>
      <c r="P140" s="95">
        <f t="shared" si="40"/>
        <v>0</v>
      </c>
      <c r="Q140" s="95">
        <f t="shared" si="40"/>
        <v>0</v>
      </c>
      <c r="R140" s="95">
        <f t="shared" si="40"/>
        <v>0</v>
      </c>
      <c r="S140" s="95">
        <f>SUM(S141:S154)</f>
        <v>0</v>
      </c>
      <c r="T140" s="95">
        <f t="shared" si="40"/>
        <v>0</v>
      </c>
      <c r="U140" s="95">
        <f t="shared" si="40"/>
        <v>0</v>
      </c>
      <c r="V140" s="433">
        <f>SUM(V141:V154)</f>
        <v>0</v>
      </c>
      <c r="W140" s="95">
        <f>SUM(W141:W154)</f>
        <v>0</v>
      </c>
      <c r="X140" s="442">
        <f t="shared" si="34"/>
        <v>0</v>
      </c>
      <c r="Y140" s="442">
        <f t="shared" si="35"/>
        <v>0</v>
      </c>
      <c r="Z140" s="442">
        <f t="shared" si="36"/>
        <v>0</v>
      </c>
      <c r="AA140" s="442">
        <f>IF(Таблица1050!$E$9=0,0,J140*10000/Таблица1050!$E$9)</f>
        <v>0</v>
      </c>
      <c r="AB140" s="442">
        <f t="shared" si="26"/>
        <v>0</v>
      </c>
    </row>
    <row r="141" spans="1:28" s="73" customFormat="1" ht="12" customHeight="1" x14ac:dyDescent="0.15">
      <c r="A141" s="250" t="s">
        <v>661</v>
      </c>
      <c r="B141" s="245">
        <v>128</v>
      </c>
      <c r="C141" s="100">
        <v>129</v>
      </c>
      <c r="D141" s="95">
        <f t="shared" ref="D141:E153" si="41">F141+H141+M141</f>
        <v>0</v>
      </c>
      <c r="E141" s="95">
        <f t="shared" si="41"/>
        <v>0</v>
      </c>
      <c r="F141" s="95"/>
      <c r="G141" s="95"/>
      <c r="H141" s="95"/>
      <c r="I141" s="95"/>
      <c r="J141" s="95">
        <f t="shared" ref="J141:J153" si="42">K141+L141+O141</f>
        <v>0</v>
      </c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433"/>
      <c r="W141" s="438"/>
      <c r="X141" s="442">
        <f t="shared" si="34"/>
        <v>0</v>
      </c>
      <c r="Y141" s="442">
        <f t="shared" si="35"/>
        <v>0</v>
      </c>
      <c r="Z141" s="442">
        <f t="shared" si="36"/>
        <v>0</v>
      </c>
      <c r="AA141" s="442">
        <f>IF(Таблица1050!$E$9=0,0,J141*10000/Таблица1050!$E$9)</f>
        <v>0</v>
      </c>
      <c r="AB141" s="442">
        <f t="shared" si="26"/>
        <v>0</v>
      </c>
    </row>
    <row r="142" spans="1:28" s="73" customFormat="1" ht="11.25" customHeight="1" x14ac:dyDescent="0.15">
      <c r="A142" s="250" t="s">
        <v>662</v>
      </c>
      <c r="B142" s="245">
        <v>129</v>
      </c>
      <c r="C142" s="100">
        <v>130</v>
      </c>
      <c r="D142" s="95">
        <f t="shared" si="41"/>
        <v>0</v>
      </c>
      <c r="E142" s="95">
        <f t="shared" si="41"/>
        <v>0</v>
      </c>
      <c r="F142" s="95"/>
      <c r="G142" s="95"/>
      <c r="H142" s="95"/>
      <c r="I142" s="95"/>
      <c r="J142" s="95">
        <f t="shared" si="42"/>
        <v>0</v>
      </c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433"/>
      <c r="W142" s="438"/>
      <c r="X142" s="442">
        <f t="shared" si="34"/>
        <v>0</v>
      </c>
      <c r="Y142" s="442">
        <f t="shared" si="35"/>
        <v>0</v>
      </c>
      <c r="Z142" s="442">
        <f t="shared" si="36"/>
        <v>0</v>
      </c>
      <c r="AA142" s="442">
        <f>IF(Таблица1050!$E$9=0,0,J142*10000/Таблица1050!$E$9)</f>
        <v>0</v>
      </c>
      <c r="AB142" s="442">
        <f t="shared" si="26"/>
        <v>0</v>
      </c>
    </row>
    <row r="143" spans="1:28" s="73" customFormat="1" ht="11.25" customHeight="1" x14ac:dyDescent="0.15">
      <c r="A143" s="250" t="s">
        <v>1454</v>
      </c>
      <c r="B143" s="245">
        <v>130</v>
      </c>
      <c r="C143" s="100">
        <v>131</v>
      </c>
      <c r="D143" s="95">
        <f t="shared" si="41"/>
        <v>0</v>
      </c>
      <c r="E143" s="95">
        <f t="shared" si="41"/>
        <v>0</v>
      </c>
      <c r="F143" s="95"/>
      <c r="G143" s="95"/>
      <c r="H143" s="95"/>
      <c r="I143" s="95"/>
      <c r="J143" s="95">
        <f t="shared" si="42"/>
        <v>0</v>
      </c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433"/>
      <c r="W143" s="438"/>
      <c r="X143" s="442">
        <f t="shared" si="34"/>
        <v>0</v>
      </c>
      <c r="Y143" s="442">
        <f t="shared" si="35"/>
        <v>0</v>
      </c>
      <c r="Z143" s="442">
        <f t="shared" si="36"/>
        <v>0</v>
      </c>
      <c r="AA143" s="442">
        <f>IF(Таблица1050!$E$9=0,0,J143*10000/Таблица1050!$E$9)</f>
        <v>0</v>
      </c>
      <c r="AB143" s="442">
        <f t="shared" si="26"/>
        <v>0</v>
      </c>
    </row>
    <row r="144" spans="1:28" s="73" customFormat="1" ht="11.25" customHeight="1" x14ac:dyDescent="0.15">
      <c r="A144" s="250" t="s">
        <v>762</v>
      </c>
      <c r="B144" s="245">
        <v>131</v>
      </c>
      <c r="C144" s="100">
        <v>132</v>
      </c>
      <c r="D144" s="95">
        <f t="shared" si="41"/>
        <v>0</v>
      </c>
      <c r="E144" s="95">
        <f t="shared" si="41"/>
        <v>0</v>
      </c>
      <c r="F144" s="95"/>
      <c r="G144" s="95"/>
      <c r="H144" s="95"/>
      <c r="I144" s="95"/>
      <c r="J144" s="95">
        <f t="shared" si="42"/>
        <v>0</v>
      </c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433"/>
      <c r="W144" s="438"/>
      <c r="X144" s="442">
        <f t="shared" si="34"/>
        <v>0</v>
      </c>
      <c r="Y144" s="442">
        <f t="shared" si="35"/>
        <v>0</v>
      </c>
      <c r="Z144" s="442">
        <f t="shared" si="36"/>
        <v>0</v>
      </c>
      <c r="AA144" s="442">
        <f>IF(Таблица1050!$E$9=0,0,J144*10000/Таблица1050!$E$9)</f>
        <v>0</v>
      </c>
      <c r="AB144" s="442">
        <f t="shared" si="26"/>
        <v>0</v>
      </c>
    </row>
    <row r="145" spans="1:28" s="73" customFormat="1" x14ac:dyDescent="0.15">
      <c r="A145" s="250" t="s">
        <v>557</v>
      </c>
      <c r="B145" s="245">
        <v>132</v>
      </c>
      <c r="C145" s="100">
        <v>133</v>
      </c>
      <c r="D145" s="95">
        <f t="shared" si="41"/>
        <v>0</v>
      </c>
      <c r="E145" s="95">
        <f t="shared" si="41"/>
        <v>0</v>
      </c>
      <c r="F145" s="95"/>
      <c r="G145" s="95"/>
      <c r="H145" s="95"/>
      <c r="I145" s="95"/>
      <c r="J145" s="95">
        <f t="shared" si="42"/>
        <v>0</v>
      </c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433"/>
      <c r="W145" s="438"/>
      <c r="X145" s="442">
        <f t="shared" si="34"/>
        <v>0</v>
      </c>
      <c r="Y145" s="442">
        <f t="shared" si="35"/>
        <v>0</v>
      </c>
      <c r="Z145" s="442">
        <f t="shared" si="36"/>
        <v>0</v>
      </c>
      <c r="AA145" s="442">
        <f>IF(Таблица1050!$E$9=0,0,J145*10000/Таблица1050!$E$9)</f>
        <v>0</v>
      </c>
      <c r="AB145" s="442">
        <f t="shared" si="26"/>
        <v>0</v>
      </c>
    </row>
    <row r="146" spans="1:28" s="73" customFormat="1" x14ac:dyDescent="0.15">
      <c r="A146" s="250" t="s">
        <v>1455</v>
      </c>
      <c r="B146" s="419" t="s">
        <v>1342</v>
      </c>
      <c r="C146" s="100">
        <v>134</v>
      </c>
      <c r="D146" s="95">
        <f>F146+H146+M146</f>
        <v>0</v>
      </c>
      <c r="E146" s="95">
        <f>G146+I146+N146</f>
        <v>0</v>
      </c>
      <c r="F146" s="95"/>
      <c r="G146" s="95"/>
      <c r="H146" s="95"/>
      <c r="I146" s="95"/>
      <c r="J146" s="95">
        <f>K146+L146+O146</f>
        <v>0</v>
      </c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459"/>
      <c r="W146" s="438"/>
      <c r="X146" s="442">
        <f t="shared" si="34"/>
        <v>0</v>
      </c>
      <c r="Y146" s="442">
        <f t="shared" si="35"/>
        <v>0</v>
      </c>
      <c r="Z146" s="442">
        <f t="shared" si="36"/>
        <v>0</v>
      </c>
      <c r="AA146" s="442">
        <f>IF(Таблица1050!$E$9=0,0,J146*10000/Таблица1050!$E$9)</f>
        <v>0</v>
      </c>
      <c r="AB146" s="442">
        <f t="shared" si="26"/>
        <v>0</v>
      </c>
    </row>
    <row r="147" spans="1:28" s="73" customFormat="1" ht="21" x14ac:dyDescent="0.15">
      <c r="A147" s="250" t="s">
        <v>1456</v>
      </c>
      <c r="B147" s="419" t="s">
        <v>1343</v>
      </c>
      <c r="C147" s="100">
        <v>135</v>
      </c>
      <c r="D147" s="95">
        <f>F147+H147+M147</f>
        <v>0</v>
      </c>
      <c r="E147" s="95">
        <f>G147+I147+N147</f>
        <v>0</v>
      </c>
      <c r="F147" s="95"/>
      <c r="G147" s="95"/>
      <c r="H147" s="95"/>
      <c r="I147" s="95"/>
      <c r="J147" s="95">
        <f>K147+L147+O147</f>
        <v>0</v>
      </c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459"/>
      <c r="W147" s="438"/>
      <c r="X147" s="442">
        <f t="shared" si="34"/>
        <v>0</v>
      </c>
      <c r="Y147" s="442">
        <f t="shared" si="35"/>
        <v>0</v>
      </c>
      <c r="Z147" s="442">
        <f t="shared" si="36"/>
        <v>0</v>
      </c>
      <c r="AA147" s="442">
        <f>IF(Таблица1050!$E$9=0,0,J147*10000/Таблица1050!$E$9)</f>
        <v>0</v>
      </c>
      <c r="AB147" s="442">
        <f t="shared" si="26"/>
        <v>0</v>
      </c>
    </row>
    <row r="148" spans="1:28" s="73" customFormat="1" ht="21" x14ac:dyDescent="0.15">
      <c r="A148" s="250" t="s">
        <v>1457</v>
      </c>
      <c r="B148" s="245">
        <v>133</v>
      </c>
      <c r="C148" s="100">
        <v>136</v>
      </c>
      <c r="D148" s="95">
        <f t="shared" si="41"/>
        <v>0</v>
      </c>
      <c r="E148" s="95">
        <f t="shared" si="41"/>
        <v>0</v>
      </c>
      <c r="F148" s="95"/>
      <c r="G148" s="95"/>
      <c r="H148" s="95"/>
      <c r="I148" s="95"/>
      <c r="J148" s="95">
        <f t="shared" si="42"/>
        <v>0</v>
      </c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433"/>
      <c r="W148" s="438"/>
      <c r="X148" s="442">
        <f t="shared" si="34"/>
        <v>0</v>
      </c>
      <c r="Y148" s="442">
        <f t="shared" si="35"/>
        <v>0</v>
      </c>
      <c r="Z148" s="442">
        <f t="shared" si="36"/>
        <v>0</v>
      </c>
      <c r="AA148" s="442">
        <f>IF(Таблица1050!$E$9=0,0,J148*10000/Таблица1050!$E$9)</f>
        <v>0</v>
      </c>
      <c r="AB148" s="442">
        <f t="shared" si="26"/>
        <v>0</v>
      </c>
    </row>
    <row r="149" spans="1:28" s="73" customFormat="1" x14ac:dyDescent="0.15">
      <c r="A149" s="250" t="s">
        <v>1458</v>
      </c>
      <c r="B149" s="245">
        <v>134</v>
      </c>
      <c r="C149" s="100">
        <v>137</v>
      </c>
      <c r="D149" s="95">
        <f t="shared" si="41"/>
        <v>0</v>
      </c>
      <c r="E149" s="95">
        <f t="shared" si="41"/>
        <v>0</v>
      </c>
      <c r="F149" s="95"/>
      <c r="G149" s="95"/>
      <c r="H149" s="95"/>
      <c r="I149" s="95"/>
      <c r="J149" s="95">
        <f t="shared" si="42"/>
        <v>0</v>
      </c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433"/>
      <c r="W149" s="438"/>
      <c r="X149" s="442">
        <f t="shared" si="34"/>
        <v>0</v>
      </c>
      <c r="Y149" s="442">
        <f t="shared" si="35"/>
        <v>0</v>
      </c>
      <c r="Z149" s="442">
        <f t="shared" si="36"/>
        <v>0</v>
      </c>
      <c r="AA149" s="442">
        <f>IF(Таблица1050!$E$9=0,0,J149*10000/Таблица1050!$E$9)</f>
        <v>0</v>
      </c>
      <c r="AB149" s="442">
        <f t="shared" si="26"/>
        <v>0</v>
      </c>
    </row>
    <row r="150" spans="1:28" s="73" customFormat="1" x14ac:dyDescent="0.15">
      <c r="A150" s="250" t="s">
        <v>892</v>
      </c>
      <c r="B150" s="253" t="s">
        <v>888</v>
      </c>
      <c r="C150" s="100">
        <v>138</v>
      </c>
      <c r="D150" s="95">
        <f t="shared" si="41"/>
        <v>0</v>
      </c>
      <c r="E150" s="95">
        <f t="shared" si="41"/>
        <v>0</v>
      </c>
      <c r="F150" s="95"/>
      <c r="G150" s="95"/>
      <c r="H150" s="95"/>
      <c r="I150" s="95"/>
      <c r="J150" s="95">
        <f t="shared" si="42"/>
        <v>0</v>
      </c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433"/>
      <c r="W150" s="438"/>
      <c r="X150" s="442">
        <f t="shared" si="34"/>
        <v>0</v>
      </c>
      <c r="Y150" s="442">
        <f t="shared" si="35"/>
        <v>0</v>
      </c>
      <c r="Z150" s="442">
        <f t="shared" si="36"/>
        <v>0</v>
      </c>
      <c r="AA150" s="442">
        <f>IF(Таблица1050!$E$9=0,0,J150*10000/Таблица1050!$E$9)</f>
        <v>0</v>
      </c>
      <c r="AB150" s="442">
        <f t="shared" si="26"/>
        <v>0</v>
      </c>
    </row>
    <row r="151" spans="1:28" s="73" customFormat="1" ht="21" x14ac:dyDescent="0.15">
      <c r="A151" s="250" t="s">
        <v>1459</v>
      </c>
      <c r="B151" s="253" t="s">
        <v>889</v>
      </c>
      <c r="C151" s="100">
        <v>139</v>
      </c>
      <c r="D151" s="95">
        <f t="shared" si="41"/>
        <v>0</v>
      </c>
      <c r="E151" s="95">
        <f t="shared" si="41"/>
        <v>0</v>
      </c>
      <c r="F151" s="95"/>
      <c r="G151" s="95"/>
      <c r="H151" s="95"/>
      <c r="I151" s="95"/>
      <c r="J151" s="95">
        <f t="shared" si="42"/>
        <v>0</v>
      </c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433"/>
      <c r="W151" s="438"/>
      <c r="X151" s="442">
        <f t="shared" si="34"/>
        <v>0</v>
      </c>
      <c r="Y151" s="442">
        <f t="shared" si="35"/>
        <v>0</v>
      </c>
      <c r="Z151" s="442">
        <f t="shared" si="36"/>
        <v>0</v>
      </c>
      <c r="AA151" s="442">
        <f>IF(Таблица1050!$E$9=0,0,J151*10000/Таблица1050!$E$9)</f>
        <v>0</v>
      </c>
      <c r="AB151" s="442">
        <f t="shared" si="26"/>
        <v>0</v>
      </c>
    </row>
    <row r="152" spans="1:28" s="73" customFormat="1" x14ac:dyDescent="0.15">
      <c r="A152" s="250" t="s">
        <v>893</v>
      </c>
      <c r="B152" s="253" t="s">
        <v>890</v>
      </c>
      <c r="C152" s="100">
        <v>140</v>
      </c>
      <c r="D152" s="95">
        <f t="shared" si="41"/>
        <v>0</v>
      </c>
      <c r="E152" s="95">
        <f t="shared" si="41"/>
        <v>0</v>
      </c>
      <c r="F152" s="95"/>
      <c r="G152" s="95"/>
      <c r="H152" s="95"/>
      <c r="I152" s="95"/>
      <c r="J152" s="95">
        <f t="shared" si="42"/>
        <v>0</v>
      </c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433"/>
      <c r="W152" s="438"/>
      <c r="X152" s="442">
        <f t="shared" si="34"/>
        <v>0</v>
      </c>
      <c r="Y152" s="442">
        <f t="shared" si="35"/>
        <v>0</v>
      </c>
      <c r="Z152" s="442">
        <f t="shared" si="36"/>
        <v>0</v>
      </c>
      <c r="AA152" s="442">
        <f>IF(Таблица1050!$E$9=0,0,J152*10000/Таблица1050!$E$9)</f>
        <v>0</v>
      </c>
      <c r="AB152" s="442">
        <f t="shared" si="26"/>
        <v>0</v>
      </c>
    </row>
    <row r="153" spans="1:28" s="73" customFormat="1" x14ac:dyDescent="0.15">
      <c r="A153" s="250" t="s">
        <v>894</v>
      </c>
      <c r="B153" s="253" t="s">
        <v>891</v>
      </c>
      <c r="C153" s="100">
        <v>141</v>
      </c>
      <c r="D153" s="95">
        <f t="shared" si="41"/>
        <v>0</v>
      </c>
      <c r="E153" s="95">
        <f t="shared" si="41"/>
        <v>0</v>
      </c>
      <c r="F153" s="95"/>
      <c r="G153" s="95"/>
      <c r="H153" s="95"/>
      <c r="I153" s="95"/>
      <c r="J153" s="95">
        <f t="shared" si="42"/>
        <v>0</v>
      </c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433"/>
      <c r="W153" s="438"/>
      <c r="X153" s="442">
        <f t="shared" si="34"/>
        <v>0</v>
      </c>
      <c r="Y153" s="442">
        <f t="shared" si="35"/>
        <v>0</v>
      </c>
      <c r="Z153" s="442">
        <f t="shared" si="36"/>
        <v>0</v>
      </c>
      <c r="AA153" s="442">
        <f>IF(Таблица1050!$E$9=0,0,J153*10000/Таблица1050!$E$9)</f>
        <v>0</v>
      </c>
      <c r="AB153" s="442">
        <f t="shared" si="26"/>
        <v>0</v>
      </c>
    </row>
    <row r="154" spans="1:28" s="73" customFormat="1" ht="21" x14ac:dyDescent="0.15">
      <c r="A154" s="250" t="s">
        <v>1460</v>
      </c>
      <c r="B154" s="420" t="s">
        <v>1344</v>
      </c>
      <c r="C154" s="100">
        <v>142</v>
      </c>
      <c r="D154" s="95">
        <f>F154+H154+M154</f>
        <v>0</v>
      </c>
      <c r="E154" s="95">
        <f>G154+I154+N154</f>
        <v>0</v>
      </c>
      <c r="F154" s="95"/>
      <c r="G154" s="95"/>
      <c r="H154" s="95"/>
      <c r="I154" s="95"/>
      <c r="J154" s="95">
        <f t="shared" ref="J154:J163" si="43">K154+L154+O154</f>
        <v>0</v>
      </c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459"/>
      <c r="W154" s="438"/>
      <c r="X154" s="442">
        <f t="shared" si="34"/>
        <v>0</v>
      </c>
      <c r="Y154" s="442">
        <f t="shared" si="35"/>
        <v>0</v>
      </c>
      <c r="Z154" s="442">
        <f t="shared" si="36"/>
        <v>0</v>
      </c>
      <c r="AA154" s="442">
        <f>IF(Таблица1050!$E$9=0,0,J154*10000/Таблица1050!$E$9)</f>
        <v>0</v>
      </c>
      <c r="AB154" s="442">
        <f t="shared" si="26"/>
        <v>0</v>
      </c>
    </row>
    <row r="155" spans="1:28" s="73" customFormat="1" x14ac:dyDescent="0.15">
      <c r="A155" s="90" t="s">
        <v>1461</v>
      </c>
      <c r="B155" s="245">
        <v>135</v>
      </c>
      <c r="C155" s="100">
        <v>143</v>
      </c>
      <c r="D155" s="95">
        <f>F155+H155+M155</f>
        <v>0</v>
      </c>
      <c r="E155" s="95">
        <f>G155+I155+N155</f>
        <v>0</v>
      </c>
      <c r="F155" s="95"/>
      <c r="G155" s="95"/>
      <c r="H155" s="95"/>
      <c r="I155" s="95"/>
      <c r="J155" s="95">
        <f t="shared" si="43"/>
        <v>0</v>
      </c>
      <c r="K155" s="95">
        <f>SUM(K156:K159)</f>
        <v>0</v>
      </c>
      <c r="L155" s="95">
        <f>SUM(L156:L159)</f>
        <v>0</v>
      </c>
      <c r="M155" s="95"/>
      <c r="N155" s="95"/>
      <c r="O155" s="95">
        <f>SUM(O156:O159)</f>
        <v>0</v>
      </c>
      <c r="P155" s="95">
        <f t="shared" ref="P155:V155" si="44">SUM(P156:P159)</f>
        <v>0</v>
      </c>
      <c r="Q155" s="95">
        <f t="shared" si="44"/>
        <v>0</v>
      </c>
      <c r="R155" s="95">
        <f t="shared" si="44"/>
        <v>0</v>
      </c>
      <c r="S155" s="95">
        <f t="shared" si="44"/>
        <v>0</v>
      </c>
      <c r="T155" s="95">
        <f t="shared" si="44"/>
        <v>0</v>
      </c>
      <c r="U155" s="95">
        <f t="shared" si="44"/>
        <v>0</v>
      </c>
      <c r="V155" s="95">
        <f t="shared" si="44"/>
        <v>0</v>
      </c>
      <c r="W155" s="95">
        <f>SUM(W156:W159)</f>
        <v>0</v>
      </c>
      <c r="X155" s="442">
        <f t="shared" si="34"/>
        <v>0</v>
      </c>
      <c r="Y155" s="442">
        <f t="shared" si="35"/>
        <v>0</v>
      </c>
      <c r="Z155" s="442">
        <f t="shared" si="36"/>
        <v>0</v>
      </c>
      <c r="AA155" s="442">
        <f>IF(Таблица1050!$E$9=0,0,J155*10000/Таблица1050!$E$9)</f>
        <v>0</v>
      </c>
      <c r="AB155" s="442">
        <f t="shared" si="26"/>
        <v>0</v>
      </c>
    </row>
    <row r="156" spans="1:28" s="73" customFormat="1" ht="21" x14ac:dyDescent="0.15">
      <c r="A156" s="250" t="s">
        <v>763</v>
      </c>
      <c r="B156" s="245">
        <v>136</v>
      </c>
      <c r="C156" s="100">
        <v>144</v>
      </c>
      <c r="D156" s="95" t="s">
        <v>357</v>
      </c>
      <c r="E156" s="95" t="s">
        <v>357</v>
      </c>
      <c r="F156" s="95" t="s">
        <v>357</v>
      </c>
      <c r="G156" s="95" t="s">
        <v>357</v>
      </c>
      <c r="H156" s="95" t="s">
        <v>357</v>
      </c>
      <c r="I156" s="95" t="s">
        <v>357</v>
      </c>
      <c r="J156" s="95">
        <f t="shared" si="43"/>
        <v>0</v>
      </c>
      <c r="K156" s="95"/>
      <c r="L156" s="95"/>
      <c r="M156" s="95" t="s">
        <v>357</v>
      </c>
      <c r="N156" s="95" t="s">
        <v>357</v>
      </c>
      <c r="O156" s="95"/>
      <c r="P156" s="95"/>
      <c r="Q156" s="95"/>
      <c r="R156" s="95"/>
      <c r="S156" s="95"/>
      <c r="T156" s="95"/>
      <c r="U156" s="95"/>
      <c r="V156" s="95"/>
      <c r="W156" s="438"/>
      <c r="X156" s="443" t="s">
        <v>807</v>
      </c>
      <c r="Y156" s="443" t="s">
        <v>807</v>
      </c>
      <c r="Z156" s="443" t="s">
        <v>807</v>
      </c>
      <c r="AA156" s="443" t="s">
        <v>807</v>
      </c>
      <c r="AB156" s="443" t="s">
        <v>807</v>
      </c>
    </row>
    <row r="157" spans="1:28" s="73" customFormat="1" x14ac:dyDescent="0.15">
      <c r="A157" s="250" t="s">
        <v>764</v>
      </c>
      <c r="B157" s="245">
        <v>137</v>
      </c>
      <c r="C157" s="100">
        <v>145</v>
      </c>
      <c r="D157" s="95" t="s">
        <v>357</v>
      </c>
      <c r="E157" s="95" t="s">
        <v>357</v>
      </c>
      <c r="F157" s="95" t="s">
        <v>357</v>
      </c>
      <c r="G157" s="95" t="s">
        <v>357</v>
      </c>
      <c r="H157" s="95" t="s">
        <v>357</v>
      </c>
      <c r="I157" s="95" t="s">
        <v>357</v>
      </c>
      <c r="J157" s="95">
        <f t="shared" si="43"/>
        <v>0</v>
      </c>
      <c r="K157" s="95"/>
      <c r="L157" s="95"/>
      <c r="M157" s="95" t="s">
        <v>357</v>
      </c>
      <c r="N157" s="95" t="s">
        <v>357</v>
      </c>
      <c r="O157" s="95"/>
      <c r="P157" s="95"/>
      <c r="Q157" s="95"/>
      <c r="R157" s="95"/>
      <c r="S157" s="95"/>
      <c r="T157" s="95"/>
      <c r="U157" s="95"/>
      <c r="V157" s="433"/>
      <c r="W157" s="438"/>
      <c r="X157" s="443" t="s">
        <v>807</v>
      </c>
      <c r="Y157" s="443" t="s">
        <v>807</v>
      </c>
      <c r="Z157" s="443" t="s">
        <v>807</v>
      </c>
      <c r="AA157" s="443" t="s">
        <v>807</v>
      </c>
      <c r="AB157" s="443" t="s">
        <v>807</v>
      </c>
    </row>
    <row r="158" spans="1:28" s="73" customFormat="1" x14ac:dyDescent="0.15">
      <c r="A158" s="250" t="s">
        <v>765</v>
      </c>
      <c r="B158" s="245">
        <v>138</v>
      </c>
      <c r="C158" s="100">
        <v>146</v>
      </c>
      <c r="D158" s="95" t="s">
        <v>357</v>
      </c>
      <c r="E158" s="95" t="s">
        <v>357</v>
      </c>
      <c r="F158" s="95" t="s">
        <v>357</v>
      </c>
      <c r="G158" s="95" t="s">
        <v>357</v>
      </c>
      <c r="H158" s="95" t="s">
        <v>357</v>
      </c>
      <c r="I158" s="95" t="s">
        <v>357</v>
      </c>
      <c r="J158" s="95">
        <f t="shared" si="43"/>
        <v>0</v>
      </c>
      <c r="K158" s="95"/>
      <c r="L158" s="95"/>
      <c r="M158" s="95" t="s">
        <v>357</v>
      </c>
      <c r="N158" s="95" t="s">
        <v>357</v>
      </c>
      <c r="O158" s="95"/>
      <c r="P158" s="95"/>
      <c r="Q158" s="95"/>
      <c r="R158" s="95"/>
      <c r="S158" s="95"/>
      <c r="T158" s="95"/>
      <c r="U158" s="95"/>
      <c r="V158" s="433"/>
      <c r="W158" s="438"/>
      <c r="X158" s="443" t="s">
        <v>807</v>
      </c>
      <c r="Y158" s="443" t="s">
        <v>807</v>
      </c>
      <c r="Z158" s="443" t="s">
        <v>807</v>
      </c>
      <c r="AA158" s="443" t="s">
        <v>807</v>
      </c>
      <c r="AB158" s="443" t="s">
        <v>807</v>
      </c>
    </row>
    <row r="159" spans="1:28" s="73" customFormat="1" x14ac:dyDescent="0.15">
      <c r="A159" s="250" t="s">
        <v>1035</v>
      </c>
      <c r="B159" s="245" t="s">
        <v>1036</v>
      </c>
      <c r="C159" s="100">
        <v>147</v>
      </c>
      <c r="D159" s="95" t="s">
        <v>357</v>
      </c>
      <c r="E159" s="95" t="s">
        <v>357</v>
      </c>
      <c r="F159" s="95" t="s">
        <v>357</v>
      </c>
      <c r="G159" s="95" t="s">
        <v>357</v>
      </c>
      <c r="H159" s="95" t="s">
        <v>357</v>
      </c>
      <c r="I159" s="95" t="s">
        <v>357</v>
      </c>
      <c r="J159" s="95">
        <f t="shared" si="43"/>
        <v>0</v>
      </c>
      <c r="K159" s="95"/>
      <c r="L159" s="95"/>
      <c r="M159" s="95" t="s">
        <v>357</v>
      </c>
      <c r="N159" s="95" t="s">
        <v>357</v>
      </c>
      <c r="O159" s="95"/>
      <c r="P159" s="95"/>
      <c r="Q159" s="95"/>
      <c r="R159" s="95"/>
      <c r="S159" s="95"/>
      <c r="T159" s="95"/>
      <c r="U159" s="95"/>
      <c r="V159" s="433"/>
      <c r="W159" s="438"/>
      <c r="X159" s="443" t="s">
        <v>807</v>
      </c>
      <c r="Y159" s="443" t="s">
        <v>807</v>
      </c>
      <c r="Z159" s="443" t="s">
        <v>807</v>
      </c>
      <c r="AA159" s="443" t="s">
        <v>807</v>
      </c>
      <c r="AB159" s="443" t="s">
        <v>807</v>
      </c>
    </row>
    <row r="160" spans="1:28" s="73" customFormat="1" ht="31.5" x14ac:dyDescent="0.15">
      <c r="A160" s="250" t="s">
        <v>1462</v>
      </c>
      <c r="B160" s="421" t="s">
        <v>1345</v>
      </c>
      <c r="C160" s="100">
        <v>148</v>
      </c>
      <c r="D160" s="95">
        <f t="shared" ref="D160:E162" si="45">F160+H160+M160</f>
        <v>0</v>
      </c>
      <c r="E160" s="95">
        <f t="shared" si="45"/>
        <v>0</v>
      </c>
      <c r="F160" s="95"/>
      <c r="G160" s="95"/>
      <c r="H160" s="95"/>
      <c r="I160" s="95"/>
      <c r="J160" s="95">
        <f t="shared" si="43"/>
        <v>0</v>
      </c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433"/>
      <c r="W160" s="438"/>
      <c r="X160" s="442">
        <f t="shared" ref="X160" si="46">IF(D160=0,0,J160*100/D160)</f>
        <v>0</v>
      </c>
      <c r="Y160" s="442">
        <f t="shared" ref="Y160" si="47">IF(D160=0,0,E160*100/D160)</f>
        <v>0</v>
      </c>
      <c r="Z160" s="442">
        <f t="shared" ref="Z160" si="48">IF(J160=0,0,E160/J160)</f>
        <v>0</v>
      </c>
      <c r="AA160" s="442">
        <f>IF(Таблица1050!$E$9=0,0,J160*10000/Таблица1050!$E$9)</f>
        <v>0</v>
      </c>
      <c r="AB160" s="442">
        <f t="shared" ref="AB160:AB223" si="49">(D160-E160)/1.2</f>
        <v>0</v>
      </c>
    </row>
    <row r="161" spans="1:28" s="73" customFormat="1" x14ac:dyDescent="0.15">
      <c r="A161" s="250" t="s">
        <v>1463</v>
      </c>
      <c r="B161" s="421" t="s">
        <v>1346</v>
      </c>
      <c r="C161" s="100">
        <v>149</v>
      </c>
      <c r="D161" s="95">
        <f t="shared" si="45"/>
        <v>0</v>
      </c>
      <c r="E161" s="95">
        <f t="shared" si="45"/>
        <v>0</v>
      </c>
      <c r="F161" s="95"/>
      <c r="G161" s="95"/>
      <c r="H161" s="95"/>
      <c r="I161" s="95"/>
      <c r="J161" s="95">
        <f t="shared" si="43"/>
        <v>0</v>
      </c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433"/>
      <c r="W161" s="438"/>
      <c r="X161" s="442">
        <f t="shared" ref="X161:X191" si="50">IF(D161=0,0,J161*100/D161)</f>
        <v>0</v>
      </c>
      <c r="Y161" s="442">
        <f t="shared" ref="Y161:Y191" si="51">IF(D161=0,0,E161*100/D161)</f>
        <v>0</v>
      </c>
      <c r="Z161" s="442">
        <f t="shared" ref="Z161:Z191" si="52">IF(J161=0,0,E161/J161)</f>
        <v>0</v>
      </c>
      <c r="AA161" s="442">
        <f>IF(Таблица1050!$E$9=0,0,J161*10000/Таблица1050!$E$9)</f>
        <v>0</v>
      </c>
      <c r="AB161" s="442">
        <f t="shared" si="49"/>
        <v>0</v>
      </c>
    </row>
    <row r="162" spans="1:28" s="73" customFormat="1" x14ac:dyDescent="0.15">
      <c r="A162" s="250" t="s">
        <v>1464</v>
      </c>
      <c r="B162" s="421" t="s">
        <v>1347</v>
      </c>
      <c r="C162" s="100">
        <v>150</v>
      </c>
      <c r="D162" s="95">
        <f t="shared" si="45"/>
        <v>0</v>
      </c>
      <c r="E162" s="95">
        <f t="shared" si="45"/>
        <v>0</v>
      </c>
      <c r="F162" s="95"/>
      <c r="G162" s="95"/>
      <c r="H162" s="95"/>
      <c r="I162" s="95"/>
      <c r="J162" s="95">
        <f t="shared" si="43"/>
        <v>0</v>
      </c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433"/>
      <c r="W162" s="438"/>
      <c r="X162" s="442">
        <f t="shared" si="50"/>
        <v>0</v>
      </c>
      <c r="Y162" s="442">
        <f t="shared" si="51"/>
        <v>0</v>
      </c>
      <c r="Z162" s="442">
        <f t="shared" si="52"/>
        <v>0</v>
      </c>
      <c r="AA162" s="442">
        <f>IF(Таблица1050!$E$9=0,0,J162*10000/Таблица1050!$E$9)</f>
        <v>0</v>
      </c>
      <c r="AB162" s="442">
        <f t="shared" si="49"/>
        <v>0</v>
      </c>
    </row>
    <row r="163" spans="1:28" s="73" customFormat="1" ht="18" customHeight="1" x14ac:dyDescent="0.15">
      <c r="A163" s="254" t="s">
        <v>853</v>
      </c>
      <c r="B163" s="245">
        <v>139</v>
      </c>
      <c r="C163" s="100">
        <v>151</v>
      </c>
      <c r="D163" s="95">
        <f>F163+H163+M163</f>
        <v>0</v>
      </c>
      <c r="E163" s="95">
        <f>G163+I163+N163</f>
        <v>0</v>
      </c>
      <c r="F163" s="95">
        <f>F167+F168+F170+F171+F172+F174+F175+F176+F177+F178+F179+F186+F225+F226+F227+F228+F229+F233+F241+F242+F193</f>
        <v>0</v>
      </c>
      <c r="G163" s="95">
        <f>G167+G168+G170+G171+G172+G174+G175+G176+G177+G178+G179+G186+G225+G226+G227+G228+G229+G233+G241+G242+G193</f>
        <v>0</v>
      </c>
      <c r="H163" s="95">
        <f>H167+H168+H170+H171+H172+H174+H175+H176+H177+H178+H179+H186+H225+H226+H227+H228+H229+H233+H241+H242+H193</f>
        <v>0</v>
      </c>
      <c r="I163" s="95">
        <f>I167+I168+I170+I171+I172+I174+I175+I176+I177+I178+I179+I186+I225+I226+I227+I228+I229+I233+I241+I242+I193</f>
        <v>0</v>
      </c>
      <c r="J163" s="95">
        <f t="shared" si="43"/>
        <v>0</v>
      </c>
      <c r="K163" s="95">
        <f t="shared" ref="K163:S163" si="53">K167+K168+K170+K171+K172+K174+K175+K176+K177+K178+K179+K186+K225+K226+K227+K228+K229+K233+K241+K242+K193</f>
        <v>0</v>
      </c>
      <c r="L163" s="95">
        <f t="shared" si="53"/>
        <v>0</v>
      </c>
      <c r="M163" s="95">
        <f t="shared" si="53"/>
        <v>0</v>
      </c>
      <c r="N163" s="95">
        <f t="shared" si="53"/>
        <v>0</v>
      </c>
      <c r="O163" s="95">
        <f t="shared" si="53"/>
        <v>0</v>
      </c>
      <c r="P163" s="95">
        <f t="shared" si="53"/>
        <v>0</v>
      </c>
      <c r="Q163" s="95">
        <f t="shared" si="53"/>
        <v>0</v>
      </c>
      <c r="R163" s="95">
        <f t="shared" si="53"/>
        <v>0</v>
      </c>
      <c r="S163" s="95">
        <f t="shared" si="53"/>
        <v>0</v>
      </c>
      <c r="T163" s="95">
        <f>T167+T168+T170+T171+T172+T174+T175+T176+T177+T178+T225+T226+T227+T228+T229+T233+T241+T242+T193</f>
        <v>0</v>
      </c>
      <c r="U163" s="95">
        <f>U167+U168+U170+U171+U172+U174+U175+U176+U177+U178+U225+U226+U227+U228+U229+U233+U241+U242+U193</f>
        <v>0</v>
      </c>
      <c r="V163" s="95">
        <f>V167+V168+V170+V171+V172+V174+V175+V176+V177+V178+V179+V186+V225+V226+V227+V228+V229+V233+V241+V242+V193</f>
        <v>0</v>
      </c>
      <c r="W163" s="95">
        <f>W167+W168+W170+W171+W172+W174+W175+W176+W177+W178+W179+W186+W225+W226+W227+W228+W229+W233+W241+W242+W193</f>
        <v>0</v>
      </c>
      <c r="X163" s="442">
        <f t="shared" si="50"/>
        <v>0</v>
      </c>
      <c r="Y163" s="442">
        <f t="shared" si="51"/>
        <v>0</v>
      </c>
      <c r="Z163" s="442">
        <f t="shared" si="52"/>
        <v>0</v>
      </c>
      <c r="AA163" s="442">
        <f>IF(Таблица1050!$E$9=0,0,J163*10000/Таблица1050!$E$9)</f>
        <v>0</v>
      </c>
      <c r="AB163" s="442">
        <f t="shared" si="49"/>
        <v>0</v>
      </c>
    </row>
    <row r="164" spans="1:28" s="73" customFormat="1" ht="21" x14ac:dyDescent="0.15">
      <c r="A164" s="250" t="s">
        <v>766</v>
      </c>
      <c r="B164" s="245">
        <v>140</v>
      </c>
      <c r="C164" s="100">
        <v>152</v>
      </c>
      <c r="D164" s="95">
        <f t="shared" ref="D164:E170" si="54">F164+H164+M164</f>
        <v>0</v>
      </c>
      <c r="E164" s="95">
        <f t="shared" si="54"/>
        <v>0</v>
      </c>
      <c r="F164" s="95"/>
      <c r="G164" s="95"/>
      <c r="H164" s="95"/>
      <c r="I164" s="95"/>
      <c r="J164" s="95">
        <f t="shared" ref="J164:J170" si="55">K164+L164+O164</f>
        <v>0</v>
      </c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438"/>
      <c r="X164" s="442">
        <f t="shared" si="50"/>
        <v>0</v>
      </c>
      <c r="Y164" s="442">
        <f t="shared" si="51"/>
        <v>0</v>
      </c>
      <c r="Z164" s="442">
        <f t="shared" si="52"/>
        <v>0</v>
      </c>
      <c r="AA164" s="442">
        <f>IF(Таблица1050!$E$9=0,0,J164*10000/Таблица1050!$E$9)</f>
        <v>0</v>
      </c>
      <c r="AB164" s="442">
        <f t="shared" si="49"/>
        <v>0</v>
      </c>
    </row>
    <row r="165" spans="1:28" s="73" customFormat="1" ht="23.25" customHeight="1" x14ac:dyDescent="0.15">
      <c r="A165" s="90" t="s">
        <v>855</v>
      </c>
      <c r="B165" s="245">
        <v>141</v>
      </c>
      <c r="C165" s="100">
        <v>153</v>
      </c>
      <c r="D165" s="95">
        <f t="shared" si="54"/>
        <v>0</v>
      </c>
      <c r="E165" s="95">
        <f t="shared" si="54"/>
        <v>0</v>
      </c>
      <c r="F165" s="95"/>
      <c r="G165" s="95"/>
      <c r="H165" s="95"/>
      <c r="I165" s="95"/>
      <c r="J165" s="95">
        <f t="shared" si="55"/>
        <v>0</v>
      </c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433"/>
      <c r="W165" s="438"/>
      <c r="X165" s="442">
        <f t="shared" si="50"/>
        <v>0</v>
      </c>
      <c r="Y165" s="442">
        <f t="shared" si="51"/>
        <v>0</v>
      </c>
      <c r="Z165" s="442">
        <f t="shared" si="52"/>
        <v>0</v>
      </c>
      <c r="AA165" s="442">
        <f>IF(Таблица1050!$E$9=0,0,J165*10000/Таблица1050!$E$9)</f>
        <v>0</v>
      </c>
      <c r="AB165" s="442">
        <f t="shared" si="49"/>
        <v>0</v>
      </c>
    </row>
    <row r="166" spans="1:28" s="73" customFormat="1" x14ac:dyDescent="0.15">
      <c r="A166" s="250" t="s">
        <v>761</v>
      </c>
      <c r="B166" s="245">
        <v>142</v>
      </c>
      <c r="C166" s="100">
        <v>154</v>
      </c>
      <c r="D166" s="95">
        <f>F166+H166+M166</f>
        <v>0</v>
      </c>
      <c r="E166" s="95">
        <f t="shared" si="54"/>
        <v>0</v>
      </c>
      <c r="F166" s="95"/>
      <c r="G166" s="95"/>
      <c r="H166" s="95"/>
      <c r="I166" s="95"/>
      <c r="J166" s="95">
        <f t="shared" si="55"/>
        <v>0</v>
      </c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433"/>
      <c r="W166" s="438"/>
      <c r="X166" s="442">
        <f t="shared" si="50"/>
        <v>0</v>
      </c>
      <c r="Y166" s="442">
        <f t="shared" si="51"/>
        <v>0</v>
      </c>
      <c r="Z166" s="442">
        <f t="shared" si="52"/>
        <v>0</v>
      </c>
      <c r="AA166" s="442">
        <f>IF(Таблица1050!$E$9=0,0,J166*10000/Таблица1050!$E$9)</f>
        <v>0</v>
      </c>
      <c r="AB166" s="442">
        <f t="shared" si="49"/>
        <v>0</v>
      </c>
    </row>
    <row r="167" spans="1:28" s="73" customFormat="1" ht="31.5" x14ac:dyDescent="0.15">
      <c r="A167" s="159" t="s">
        <v>1465</v>
      </c>
      <c r="B167" s="422">
        <v>143</v>
      </c>
      <c r="C167" s="100">
        <v>155</v>
      </c>
      <c r="D167" s="95">
        <f>F167+H167+M167</f>
        <v>0</v>
      </c>
      <c r="E167" s="95">
        <f>G167+I167+N167</f>
        <v>0</v>
      </c>
      <c r="F167" s="95"/>
      <c r="G167" s="95"/>
      <c r="H167" s="95"/>
      <c r="I167" s="95"/>
      <c r="J167" s="95">
        <f>K167+L167+O167</f>
        <v>0</v>
      </c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433"/>
      <c r="W167" s="438"/>
      <c r="X167" s="442">
        <f t="shared" si="50"/>
        <v>0</v>
      </c>
      <c r="Y167" s="442">
        <f t="shared" si="51"/>
        <v>0</v>
      </c>
      <c r="Z167" s="442">
        <f t="shared" si="52"/>
        <v>0</v>
      </c>
      <c r="AA167" s="442">
        <f>IF(Таблица1050!$E$9=0,0,J167*10000/Таблица1050!$E$9)</f>
        <v>0</v>
      </c>
      <c r="AB167" s="442">
        <f t="shared" si="49"/>
        <v>0</v>
      </c>
    </row>
    <row r="168" spans="1:28" s="73" customFormat="1" x14ac:dyDescent="0.15">
      <c r="A168" s="12" t="s">
        <v>1466</v>
      </c>
      <c r="B168" s="245">
        <v>144</v>
      </c>
      <c r="C168" s="100">
        <v>156</v>
      </c>
      <c r="D168" s="95">
        <f t="shared" si="54"/>
        <v>0</v>
      </c>
      <c r="E168" s="95">
        <f t="shared" si="54"/>
        <v>0</v>
      </c>
      <c r="F168" s="95"/>
      <c r="G168" s="95"/>
      <c r="H168" s="95"/>
      <c r="I168" s="95"/>
      <c r="J168" s="95">
        <f t="shared" si="55"/>
        <v>0</v>
      </c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433"/>
      <c r="W168" s="438"/>
      <c r="X168" s="442">
        <f t="shared" si="50"/>
        <v>0</v>
      </c>
      <c r="Y168" s="442">
        <f t="shared" si="51"/>
        <v>0</v>
      </c>
      <c r="Z168" s="442">
        <f t="shared" si="52"/>
        <v>0</v>
      </c>
      <c r="AA168" s="442">
        <f>IF(Таблица1050!$E$9=0,0,J168*10000/Таблица1050!$E$9)</f>
        <v>0</v>
      </c>
      <c r="AB168" s="442">
        <f t="shared" si="49"/>
        <v>0</v>
      </c>
    </row>
    <row r="169" spans="1:28" s="73" customFormat="1" x14ac:dyDescent="0.15">
      <c r="A169" s="423" t="s">
        <v>1348</v>
      </c>
      <c r="B169" s="424" t="s">
        <v>1328</v>
      </c>
      <c r="C169" s="100" t="s">
        <v>1376</v>
      </c>
      <c r="D169" s="95">
        <f>F169</f>
        <v>0</v>
      </c>
      <c r="E169" s="95">
        <f>G169</f>
        <v>0</v>
      </c>
      <c r="F169" s="95">
        <f>Таблица1102!D10</f>
        <v>0</v>
      </c>
      <c r="G169" s="95">
        <f>Таблица1102!E10</f>
        <v>0</v>
      </c>
      <c r="H169" s="98" t="s">
        <v>807</v>
      </c>
      <c r="I169" s="98" t="s">
        <v>807</v>
      </c>
      <c r="J169" s="95">
        <f>K169</f>
        <v>0</v>
      </c>
      <c r="K169" s="95">
        <f>Таблица1102!F10</f>
        <v>0</v>
      </c>
      <c r="L169" s="98" t="s">
        <v>807</v>
      </c>
      <c r="M169" s="98" t="s">
        <v>807</v>
      </c>
      <c r="N169" s="98" t="s">
        <v>807</v>
      </c>
      <c r="O169" s="98" t="s">
        <v>807</v>
      </c>
      <c r="P169" s="95"/>
      <c r="Q169" s="95"/>
      <c r="R169" s="95"/>
      <c r="S169" s="95"/>
      <c r="T169" s="95"/>
      <c r="U169" s="95"/>
      <c r="V169" s="433"/>
      <c r="W169" s="438"/>
      <c r="X169" s="442">
        <f t="shared" si="50"/>
        <v>0</v>
      </c>
      <c r="Y169" s="442">
        <f t="shared" si="51"/>
        <v>0</v>
      </c>
      <c r="Z169" s="442">
        <f t="shared" si="52"/>
        <v>0</v>
      </c>
      <c r="AA169" s="442">
        <f>IF(Таблица1050!$E$9=0,0,J169*10000/Таблица1050!$E$9)</f>
        <v>0</v>
      </c>
      <c r="AB169" s="442">
        <f t="shared" si="49"/>
        <v>0</v>
      </c>
    </row>
    <row r="170" spans="1:28" s="73" customFormat="1" ht="9.75" customHeight="1" x14ac:dyDescent="0.15">
      <c r="A170" s="250" t="s">
        <v>350</v>
      </c>
      <c r="B170" s="245">
        <v>145</v>
      </c>
      <c r="C170" s="100">
        <v>157</v>
      </c>
      <c r="D170" s="95">
        <f t="shared" si="54"/>
        <v>0</v>
      </c>
      <c r="E170" s="95">
        <f t="shared" si="54"/>
        <v>0</v>
      </c>
      <c r="F170" s="95"/>
      <c r="G170" s="95"/>
      <c r="H170" s="95"/>
      <c r="I170" s="95"/>
      <c r="J170" s="95">
        <f t="shared" si="55"/>
        <v>0</v>
      </c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433"/>
      <c r="W170" s="438"/>
      <c r="X170" s="442">
        <f t="shared" si="50"/>
        <v>0</v>
      </c>
      <c r="Y170" s="442">
        <f t="shared" si="51"/>
        <v>0</v>
      </c>
      <c r="Z170" s="442">
        <f t="shared" si="52"/>
        <v>0</v>
      </c>
      <c r="AA170" s="442">
        <f>IF(Таблица1050!$E$9=0,0,J170*10000/Таблица1050!$E$9)</f>
        <v>0</v>
      </c>
      <c r="AB170" s="442">
        <f t="shared" si="49"/>
        <v>0</v>
      </c>
    </row>
    <row r="171" spans="1:28" s="73" customFormat="1" ht="20.25" customHeight="1" x14ac:dyDescent="0.15">
      <c r="A171" s="432" t="s">
        <v>1649</v>
      </c>
      <c r="B171" s="245">
        <v>146</v>
      </c>
      <c r="C171" s="100">
        <v>158</v>
      </c>
      <c r="D171" s="95">
        <f>F171+H171+M171</f>
        <v>0</v>
      </c>
      <c r="E171" s="95">
        <f>G171+I171+N171</f>
        <v>0</v>
      </c>
      <c r="F171" s="95"/>
      <c r="G171" s="95"/>
      <c r="H171" s="95"/>
      <c r="I171" s="95"/>
      <c r="J171" s="95">
        <f>K171+L171+O171</f>
        <v>0</v>
      </c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442">
        <f t="shared" si="50"/>
        <v>0</v>
      </c>
      <c r="Y171" s="442">
        <f t="shared" si="51"/>
        <v>0</v>
      </c>
      <c r="Z171" s="442">
        <f t="shared" si="52"/>
        <v>0</v>
      </c>
      <c r="AA171" s="442">
        <f>IF(Таблица1050!$E$9=0,0,J171*10000/Таблица1050!$E$9)</f>
        <v>0</v>
      </c>
      <c r="AB171" s="442">
        <f t="shared" si="49"/>
        <v>0</v>
      </c>
    </row>
    <row r="172" spans="1:28" s="73" customFormat="1" ht="9.75" customHeight="1" x14ac:dyDescent="0.15">
      <c r="A172" s="250" t="s">
        <v>169</v>
      </c>
      <c r="B172" s="245">
        <v>148</v>
      </c>
      <c r="C172" s="100">
        <v>159</v>
      </c>
      <c r="D172" s="95">
        <f t="shared" ref="D172:E185" si="56">F172+H172+M172</f>
        <v>0</v>
      </c>
      <c r="E172" s="95">
        <f t="shared" si="56"/>
        <v>0</v>
      </c>
      <c r="F172" s="95"/>
      <c r="G172" s="95"/>
      <c r="H172" s="95"/>
      <c r="I172" s="95"/>
      <c r="J172" s="95">
        <f t="shared" ref="J172:J177" si="57">K172+L172+O172</f>
        <v>0</v>
      </c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433"/>
      <c r="W172" s="438"/>
      <c r="X172" s="442">
        <f t="shared" si="50"/>
        <v>0</v>
      </c>
      <c r="Y172" s="442">
        <f t="shared" si="51"/>
        <v>0</v>
      </c>
      <c r="Z172" s="442">
        <f t="shared" si="52"/>
        <v>0</v>
      </c>
      <c r="AA172" s="442">
        <f>IF(Таблица1050!$E$9=0,0,J172*10000/Таблица1050!$E$9)</f>
        <v>0</v>
      </c>
      <c r="AB172" s="442">
        <f t="shared" si="49"/>
        <v>0</v>
      </c>
    </row>
    <row r="173" spans="1:28" s="73" customFormat="1" ht="9.75" customHeight="1" x14ac:dyDescent="0.15">
      <c r="A173" s="250" t="s">
        <v>767</v>
      </c>
      <c r="B173" s="245">
        <v>149</v>
      </c>
      <c r="C173" s="100">
        <v>160</v>
      </c>
      <c r="D173" s="95">
        <f t="shared" si="56"/>
        <v>0</v>
      </c>
      <c r="E173" s="95">
        <f t="shared" si="56"/>
        <v>0</v>
      </c>
      <c r="F173" s="95"/>
      <c r="G173" s="95"/>
      <c r="H173" s="95"/>
      <c r="I173" s="95"/>
      <c r="J173" s="95">
        <f t="shared" si="57"/>
        <v>0</v>
      </c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433"/>
      <c r="W173" s="438"/>
      <c r="X173" s="442">
        <f t="shared" si="50"/>
        <v>0</v>
      </c>
      <c r="Y173" s="442">
        <f t="shared" si="51"/>
        <v>0</v>
      </c>
      <c r="Z173" s="442">
        <f t="shared" si="52"/>
        <v>0</v>
      </c>
      <c r="AA173" s="442">
        <f>IF(Таблица1050!$E$9=0,0,J173*10000/Таблица1050!$E$9)</f>
        <v>0</v>
      </c>
      <c r="AB173" s="442">
        <f t="shared" si="49"/>
        <v>0</v>
      </c>
    </row>
    <row r="174" spans="1:28" s="73" customFormat="1" x14ac:dyDescent="0.15">
      <c r="A174" s="250" t="s">
        <v>1467</v>
      </c>
      <c r="B174" s="245">
        <v>150</v>
      </c>
      <c r="C174" s="100">
        <v>161</v>
      </c>
      <c r="D174" s="95">
        <f t="shared" si="56"/>
        <v>0</v>
      </c>
      <c r="E174" s="95">
        <f t="shared" si="56"/>
        <v>0</v>
      </c>
      <c r="F174" s="95"/>
      <c r="G174" s="95"/>
      <c r="H174" s="95"/>
      <c r="I174" s="95"/>
      <c r="J174" s="95">
        <f t="shared" si="57"/>
        <v>0</v>
      </c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433"/>
      <c r="W174" s="438"/>
      <c r="X174" s="442">
        <f t="shared" si="50"/>
        <v>0</v>
      </c>
      <c r="Y174" s="442">
        <f t="shared" si="51"/>
        <v>0</v>
      </c>
      <c r="Z174" s="442">
        <f t="shared" si="52"/>
        <v>0</v>
      </c>
      <c r="AA174" s="442">
        <f>IF(Таблица1050!$E$9=0,0,J174*10000/Таблица1050!$E$9)</f>
        <v>0</v>
      </c>
      <c r="AB174" s="442">
        <f t="shared" si="49"/>
        <v>0</v>
      </c>
    </row>
    <row r="175" spans="1:28" s="73" customFormat="1" x14ac:dyDescent="0.15">
      <c r="A175" s="250" t="s">
        <v>341</v>
      </c>
      <c r="B175" s="245">
        <v>151</v>
      </c>
      <c r="C175" s="100">
        <v>162</v>
      </c>
      <c r="D175" s="95">
        <f t="shared" si="56"/>
        <v>0</v>
      </c>
      <c r="E175" s="95">
        <f t="shared" si="56"/>
        <v>0</v>
      </c>
      <c r="F175" s="95"/>
      <c r="G175" s="95"/>
      <c r="H175" s="95"/>
      <c r="I175" s="95"/>
      <c r="J175" s="95">
        <f t="shared" si="57"/>
        <v>0</v>
      </c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433"/>
      <c r="W175" s="438"/>
      <c r="X175" s="442">
        <f t="shared" si="50"/>
        <v>0</v>
      </c>
      <c r="Y175" s="442">
        <f t="shared" si="51"/>
        <v>0</v>
      </c>
      <c r="Z175" s="442">
        <f t="shared" si="52"/>
        <v>0</v>
      </c>
      <c r="AA175" s="442">
        <f>IF(Таблица1050!$E$9=0,0,J175*10000/Таблица1050!$E$9)</f>
        <v>0</v>
      </c>
      <c r="AB175" s="442">
        <f t="shared" si="49"/>
        <v>0</v>
      </c>
    </row>
    <row r="176" spans="1:28" s="73" customFormat="1" x14ac:dyDescent="0.15">
      <c r="A176" s="251" t="s">
        <v>663</v>
      </c>
      <c r="B176" s="255">
        <v>152</v>
      </c>
      <c r="C176" s="100">
        <v>163</v>
      </c>
      <c r="D176" s="434">
        <f t="shared" si="56"/>
        <v>0</v>
      </c>
      <c r="E176" s="434">
        <f t="shared" si="56"/>
        <v>0</v>
      </c>
      <c r="F176" s="434"/>
      <c r="G176" s="434"/>
      <c r="H176" s="434"/>
      <c r="I176" s="434"/>
      <c r="J176" s="434">
        <f t="shared" si="57"/>
        <v>0</v>
      </c>
      <c r="K176" s="434"/>
      <c r="L176" s="434"/>
      <c r="M176" s="434"/>
      <c r="N176" s="434"/>
      <c r="O176" s="434"/>
      <c r="P176" s="434"/>
      <c r="Q176" s="434"/>
      <c r="R176" s="434"/>
      <c r="S176" s="434"/>
      <c r="T176" s="434"/>
      <c r="U176" s="434"/>
      <c r="V176" s="433"/>
      <c r="W176" s="438"/>
      <c r="X176" s="442">
        <f t="shared" si="50"/>
        <v>0</v>
      </c>
      <c r="Y176" s="442">
        <f t="shared" si="51"/>
        <v>0</v>
      </c>
      <c r="Z176" s="442">
        <f t="shared" si="52"/>
        <v>0</v>
      </c>
      <c r="AA176" s="442">
        <f>IF(Таблица1050!$E$9=0,0,J176*10000/Таблица1050!$E$9)</f>
        <v>0</v>
      </c>
      <c r="AB176" s="442">
        <f t="shared" si="49"/>
        <v>0</v>
      </c>
    </row>
    <row r="177" spans="1:28" s="73" customFormat="1" ht="9.75" customHeight="1" x14ac:dyDescent="0.15">
      <c r="A177" s="250" t="s">
        <v>342</v>
      </c>
      <c r="B177" s="245">
        <v>153</v>
      </c>
      <c r="C177" s="100">
        <v>164</v>
      </c>
      <c r="D177" s="95">
        <f t="shared" si="56"/>
        <v>0</v>
      </c>
      <c r="E177" s="95">
        <f t="shared" si="56"/>
        <v>0</v>
      </c>
      <c r="F177" s="95"/>
      <c r="G177" s="95"/>
      <c r="H177" s="95"/>
      <c r="I177" s="95"/>
      <c r="J177" s="95">
        <f t="shared" si="57"/>
        <v>0</v>
      </c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433"/>
      <c r="W177" s="438"/>
      <c r="X177" s="442">
        <f t="shared" si="50"/>
        <v>0</v>
      </c>
      <c r="Y177" s="442">
        <f t="shared" si="51"/>
        <v>0</v>
      </c>
      <c r="Z177" s="442">
        <f t="shared" si="52"/>
        <v>0</v>
      </c>
      <c r="AA177" s="442">
        <f>IF(Таблица1050!$E$9=0,0,J177*10000/Таблица1050!$E$9)</f>
        <v>0</v>
      </c>
      <c r="AB177" s="442">
        <f t="shared" si="49"/>
        <v>0</v>
      </c>
    </row>
    <row r="178" spans="1:28" s="73" customFormat="1" x14ac:dyDescent="0.15">
      <c r="A178" s="252" t="s">
        <v>558</v>
      </c>
      <c r="B178" s="256">
        <v>154</v>
      </c>
      <c r="C178" s="100">
        <v>165</v>
      </c>
      <c r="D178" s="435">
        <f t="shared" si="56"/>
        <v>0</v>
      </c>
      <c r="E178" s="435">
        <f t="shared" si="56"/>
        <v>0</v>
      </c>
      <c r="F178" s="435"/>
      <c r="G178" s="435"/>
      <c r="H178" s="435"/>
      <c r="I178" s="435"/>
      <c r="J178" s="435">
        <f>K178+L178+O178</f>
        <v>0</v>
      </c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3"/>
      <c r="W178" s="438"/>
      <c r="X178" s="442">
        <f t="shared" si="50"/>
        <v>0</v>
      </c>
      <c r="Y178" s="442">
        <f t="shared" si="51"/>
        <v>0</v>
      </c>
      <c r="Z178" s="442">
        <f t="shared" si="52"/>
        <v>0</v>
      </c>
      <c r="AA178" s="442">
        <f>IF(Таблица1050!$E$9=0,0,J178*10000/Таблица1050!$E$9)</f>
        <v>0</v>
      </c>
      <c r="AB178" s="442">
        <f t="shared" si="49"/>
        <v>0</v>
      </c>
    </row>
    <row r="179" spans="1:28" s="73" customFormat="1" x14ac:dyDescent="0.15">
      <c r="A179" s="250" t="s">
        <v>559</v>
      </c>
      <c r="B179" s="245">
        <v>155</v>
      </c>
      <c r="C179" s="100">
        <v>166</v>
      </c>
      <c r="D179" s="95">
        <f t="shared" si="56"/>
        <v>0</v>
      </c>
      <c r="E179" s="95">
        <f t="shared" si="56"/>
        <v>0</v>
      </c>
      <c r="F179" s="95">
        <f>F180+F181+F182</f>
        <v>0</v>
      </c>
      <c r="G179" s="95">
        <f>G180+G181+G182</f>
        <v>0</v>
      </c>
      <c r="H179" s="95">
        <f>H180+H181+H182</f>
        <v>0</v>
      </c>
      <c r="I179" s="95">
        <f>I180+I181+I182</f>
        <v>0</v>
      </c>
      <c r="J179" s="95">
        <f>K179+L179+O179</f>
        <v>0</v>
      </c>
      <c r="K179" s="95">
        <f t="shared" ref="K179:S179" si="58">K180+K181+K182</f>
        <v>0</v>
      </c>
      <c r="L179" s="95">
        <f t="shared" si="58"/>
        <v>0</v>
      </c>
      <c r="M179" s="95">
        <f t="shared" si="58"/>
        <v>0</v>
      </c>
      <c r="N179" s="95">
        <f t="shared" si="58"/>
        <v>0</v>
      </c>
      <c r="O179" s="95">
        <f t="shared" si="58"/>
        <v>0</v>
      </c>
      <c r="P179" s="95">
        <f t="shared" si="58"/>
        <v>0</v>
      </c>
      <c r="Q179" s="95">
        <f t="shared" si="58"/>
        <v>0</v>
      </c>
      <c r="R179" s="95">
        <f t="shared" si="58"/>
        <v>0</v>
      </c>
      <c r="S179" s="95">
        <f t="shared" si="58"/>
        <v>0</v>
      </c>
      <c r="T179" s="95" t="s">
        <v>357</v>
      </c>
      <c r="U179" s="95" t="s">
        <v>357</v>
      </c>
      <c r="V179" s="468">
        <f>V180+V181+V182</f>
        <v>0</v>
      </c>
      <c r="W179" s="468">
        <f>W180+W181+W182</f>
        <v>0</v>
      </c>
      <c r="X179" s="442">
        <f t="shared" si="50"/>
        <v>0</v>
      </c>
      <c r="Y179" s="442">
        <f t="shared" si="51"/>
        <v>0</v>
      </c>
      <c r="Z179" s="442">
        <f t="shared" si="52"/>
        <v>0</v>
      </c>
      <c r="AA179" s="442">
        <f>IF(Таблица1050!$E$9=0,0,J179*10000/Таблица1050!$E$9)</f>
        <v>0</v>
      </c>
      <c r="AB179" s="442">
        <f t="shared" si="49"/>
        <v>0</v>
      </c>
    </row>
    <row r="180" spans="1:28" s="73" customFormat="1" x14ac:dyDescent="0.15">
      <c r="A180" s="250" t="s">
        <v>768</v>
      </c>
      <c r="B180" s="245">
        <v>156</v>
      </c>
      <c r="C180" s="100">
        <v>167</v>
      </c>
      <c r="D180" s="95">
        <f t="shared" si="56"/>
        <v>0</v>
      </c>
      <c r="E180" s="95">
        <f t="shared" si="56"/>
        <v>0</v>
      </c>
      <c r="F180" s="95"/>
      <c r="G180" s="95"/>
      <c r="H180" s="95"/>
      <c r="I180" s="95"/>
      <c r="J180" s="95">
        <f t="shared" ref="J180:J181" si="59">K180+L180+O180</f>
        <v>0</v>
      </c>
      <c r="K180" s="95"/>
      <c r="L180" s="95"/>
      <c r="M180" s="95"/>
      <c r="N180" s="95"/>
      <c r="O180" s="95"/>
      <c r="P180" s="95"/>
      <c r="Q180" s="95"/>
      <c r="R180" s="95"/>
      <c r="S180" s="95"/>
      <c r="T180" s="95" t="s">
        <v>357</v>
      </c>
      <c r="U180" s="95" t="s">
        <v>357</v>
      </c>
      <c r="V180" s="433"/>
      <c r="W180" s="438"/>
      <c r="X180" s="442">
        <f t="shared" si="50"/>
        <v>0</v>
      </c>
      <c r="Y180" s="442">
        <f t="shared" si="51"/>
        <v>0</v>
      </c>
      <c r="Z180" s="442">
        <f t="shared" si="52"/>
        <v>0</v>
      </c>
      <c r="AA180" s="442">
        <f>IF(Таблица1050!$E$9=0,0,J180*10000/Таблица1050!$E$9)</f>
        <v>0</v>
      </c>
      <c r="AB180" s="442">
        <f t="shared" si="49"/>
        <v>0</v>
      </c>
    </row>
    <row r="181" spans="1:28" s="73" customFormat="1" x14ac:dyDescent="0.15">
      <c r="A181" s="250" t="s">
        <v>769</v>
      </c>
      <c r="B181" s="245">
        <v>157</v>
      </c>
      <c r="C181" s="100">
        <v>168</v>
      </c>
      <c r="D181" s="95">
        <f t="shared" si="56"/>
        <v>0</v>
      </c>
      <c r="E181" s="95">
        <f t="shared" si="56"/>
        <v>0</v>
      </c>
      <c r="F181" s="95"/>
      <c r="G181" s="95"/>
      <c r="H181" s="95"/>
      <c r="I181" s="95"/>
      <c r="J181" s="95">
        <f t="shared" si="59"/>
        <v>0</v>
      </c>
      <c r="K181" s="95"/>
      <c r="L181" s="95"/>
      <c r="M181" s="95"/>
      <c r="N181" s="95"/>
      <c r="O181" s="95"/>
      <c r="P181" s="95"/>
      <c r="Q181" s="95"/>
      <c r="R181" s="95"/>
      <c r="S181" s="95"/>
      <c r="T181" s="95" t="s">
        <v>357</v>
      </c>
      <c r="U181" s="95" t="s">
        <v>357</v>
      </c>
      <c r="V181" s="433"/>
      <c r="W181" s="438"/>
      <c r="X181" s="442">
        <f t="shared" si="50"/>
        <v>0</v>
      </c>
      <c r="Y181" s="442">
        <f t="shared" si="51"/>
        <v>0</v>
      </c>
      <c r="Z181" s="442">
        <f t="shared" si="52"/>
        <v>0</v>
      </c>
      <c r="AA181" s="442">
        <f>IF(Таблица1050!$E$9=0,0,J181*10000/Таблица1050!$E$9)</f>
        <v>0</v>
      </c>
      <c r="AB181" s="442">
        <f t="shared" si="49"/>
        <v>0</v>
      </c>
    </row>
    <row r="182" spans="1:28" s="73" customFormat="1" x14ac:dyDescent="0.15">
      <c r="A182" s="250" t="s">
        <v>770</v>
      </c>
      <c r="B182" s="245">
        <v>158</v>
      </c>
      <c r="C182" s="100">
        <v>169</v>
      </c>
      <c r="D182" s="95">
        <f>F182+H182+M182</f>
        <v>0</v>
      </c>
      <c r="E182" s="95">
        <f t="shared" si="56"/>
        <v>0</v>
      </c>
      <c r="F182" s="95">
        <f>F183+F184+F185</f>
        <v>0</v>
      </c>
      <c r="G182" s="95">
        <f>G183+G184+G185</f>
        <v>0</v>
      </c>
      <c r="H182" s="95">
        <f t="shared" ref="H182" si="60">H183+H184+H185</f>
        <v>0</v>
      </c>
      <c r="I182" s="95">
        <f>I183+I184+I185</f>
        <v>0</v>
      </c>
      <c r="J182" s="95">
        <f>K182+L182+O182</f>
        <v>0</v>
      </c>
      <c r="K182" s="95">
        <f>K183+K184+K185</f>
        <v>0</v>
      </c>
      <c r="L182" s="95">
        <f t="shared" ref="L182:S182" si="61">L183+L184+L185</f>
        <v>0</v>
      </c>
      <c r="M182" s="95">
        <f t="shared" si="61"/>
        <v>0</v>
      </c>
      <c r="N182" s="95">
        <f t="shared" si="61"/>
        <v>0</v>
      </c>
      <c r="O182" s="95">
        <f t="shared" si="61"/>
        <v>0</v>
      </c>
      <c r="P182" s="95">
        <f t="shared" si="61"/>
        <v>0</v>
      </c>
      <c r="Q182" s="95">
        <f t="shared" si="61"/>
        <v>0</v>
      </c>
      <c r="R182" s="95">
        <f t="shared" si="61"/>
        <v>0</v>
      </c>
      <c r="S182" s="95">
        <f t="shared" si="61"/>
        <v>0</v>
      </c>
      <c r="T182" s="95" t="s">
        <v>357</v>
      </c>
      <c r="U182" s="95" t="s">
        <v>357</v>
      </c>
      <c r="V182" s="95">
        <f t="shared" ref="V182:W182" si="62">V183+V184+V185</f>
        <v>0</v>
      </c>
      <c r="W182" s="95">
        <f t="shared" si="62"/>
        <v>0</v>
      </c>
      <c r="X182" s="442">
        <f t="shared" si="50"/>
        <v>0</v>
      </c>
      <c r="Y182" s="442">
        <f t="shared" si="51"/>
        <v>0</v>
      </c>
      <c r="Z182" s="442">
        <f t="shared" si="52"/>
        <v>0</v>
      </c>
      <c r="AA182" s="442">
        <f>IF(Таблица1050!$E$9=0,0,J182*10000/Таблица1050!$E$9)</f>
        <v>0</v>
      </c>
      <c r="AB182" s="442">
        <f t="shared" si="49"/>
        <v>0</v>
      </c>
    </row>
    <row r="183" spans="1:28" s="73" customFormat="1" x14ac:dyDescent="0.15">
      <c r="A183" s="101" t="s">
        <v>862</v>
      </c>
      <c r="B183" s="245" t="s">
        <v>857</v>
      </c>
      <c r="C183" s="100" t="s">
        <v>1377</v>
      </c>
      <c r="D183" s="95">
        <f t="shared" ref="D183:D185" si="63">F183+H183+M183</f>
        <v>0</v>
      </c>
      <c r="E183" s="95">
        <f t="shared" si="56"/>
        <v>0</v>
      </c>
      <c r="F183" s="95"/>
      <c r="G183" s="95"/>
      <c r="H183" s="95"/>
      <c r="I183" s="95"/>
      <c r="J183" s="95">
        <f t="shared" ref="J183:J185" si="64">K183+L183+O183</f>
        <v>0</v>
      </c>
      <c r="K183" s="95"/>
      <c r="L183" s="95"/>
      <c r="M183" s="95"/>
      <c r="N183" s="95"/>
      <c r="O183" s="95"/>
      <c r="P183" s="95"/>
      <c r="Q183" s="95"/>
      <c r="R183" s="95"/>
      <c r="S183" s="95"/>
      <c r="T183" s="95" t="s">
        <v>357</v>
      </c>
      <c r="U183" s="95" t="s">
        <v>357</v>
      </c>
      <c r="V183" s="433"/>
      <c r="W183" s="438"/>
      <c r="X183" s="442">
        <f t="shared" si="50"/>
        <v>0</v>
      </c>
      <c r="Y183" s="442">
        <f t="shared" si="51"/>
        <v>0</v>
      </c>
      <c r="Z183" s="442">
        <f t="shared" si="52"/>
        <v>0</v>
      </c>
      <c r="AA183" s="442">
        <f>IF(Таблица1050!$E$9=0,0,J183*10000/Таблица1050!$E$9)</f>
        <v>0</v>
      </c>
      <c r="AB183" s="442">
        <f t="shared" si="49"/>
        <v>0</v>
      </c>
    </row>
    <row r="184" spans="1:28" s="73" customFormat="1" x14ac:dyDescent="0.15">
      <c r="A184" s="101" t="s">
        <v>863</v>
      </c>
      <c r="B184" s="245" t="s">
        <v>858</v>
      </c>
      <c r="C184" s="100" t="s">
        <v>1378</v>
      </c>
      <c r="D184" s="95">
        <f t="shared" si="63"/>
        <v>0</v>
      </c>
      <c r="E184" s="95">
        <f t="shared" si="56"/>
        <v>0</v>
      </c>
      <c r="F184" s="95"/>
      <c r="G184" s="95"/>
      <c r="H184" s="95"/>
      <c r="I184" s="95"/>
      <c r="J184" s="95">
        <f t="shared" si="64"/>
        <v>0</v>
      </c>
      <c r="K184" s="95"/>
      <c r="L184" s="95"/>
      <c r="M184" s="95"/>
      <c r="N184" s="95"/>
      <c r="O184" s="95"/>
      <c r="P184" s="95"/>
      <c r="Q184" s="95"/>
      <c r="R184" s="95"/>
      <c r="S184" s="95"/>
      <c r="T184" s="95" t="s">
        <v>357</v>
      </c>
      <c r="U184" s="95" t="s">
        <v>357</v>
      </c>
      <c r="V184" s="433"/>
      <c r="W184" s="438"/>
      <c r="X184" s="442">
        <f t="shared" si="50"/>
        <v>0</v>
      </c>
      <c r="Y184" s="442">
        <f t="shared" si="51"/>
        <v>0</v>
      </c>
      <c r="Z184" s="442">
        <f t="shared" si="52"/>
        <v>0</v>
      </c>
      <c r="AA184" s="442">
        <f>IF(Таблица1050!$E$9=0,0,J184*10000/Таблица1050!$E$9)</f>
        <v>0</v>
      </c>
      <c r="AB184" s="442">
        <f t="shared" si="49"/>
        <v>0</v>
      </c>
    </row>
    <row r="185" spans="1:28" s="73" customFormat="1" x14ac:dyDescent="0.15">
      <c r="A185" s="101" t="s">
        <v>1134</v>
      </c>
      <c r="B185" s="245" t="s">
        <v>1135</v>
      </c>
      <c r="C185" s="100" t="s">
        <v>1379</v>
      </c>
      <c r="D185" s="95">
        <f t="shared" si="63"/>
        <v>0</v>
      </c>
      <c r="E185" s="95">
        <f t="shared" si="56"/>
        <v>0</v>
      </c>
      <c r="F185" s="95"/>
      <c r="G185" s="95"/>
      <c r="H185" s="95"/>
      <c r="I185" s="95"/>
      <c r="J185" s="95">
        <f t="shared" si="64"/>
        <v>0</v>
      </c>
      <c r="K185" s="95"/>
      <c r="L185" s="95"/>
      <c r="M185" s="95"/>
      <c r="N185" s="95"/>
      <c r="O185" s="95"/>
      <c r="P185" s="95"/>
      <c r="Q185" s="95"/>
      <c r="R185" s="95"/>
      <c r="S185" s="95"/>
      <c r="T185" s="95" t="s">
        <v>357</v>
      </c>
      <c r="U185" s="95" t="s">
        <v>357</v>
      </c>
      <c r="V185" s="433"/>
      <c r="W185" s="438"/>
      <c r="X185" s="442">
        <f t="shared" si="50"/>
        <v>0</v>
      </c>
      <c r="Y185" s="442">
        <f t="shared" si="51"/>
        <v>0</v>
      </c>
      <c r="Z185" s="442">
        <f t="shared" si="52"/>
        <v>0</v>
      </c>
      <c r="AA185" s="442">
        <f>IF(Таблица1050!$E$9=0,0,J185*10000/Таблица1050!$E$9)</f>
        <v>0</v>
      </c>
      <c r="AB185" s="442">
        <f t="shared" si="49"/>
        <v>0</v>
      </c>
    </row>
    <row r="186" spans="1:28" s="73" customFormat="1" ht="21" x14ac:dyDescent="0.15">
      <c r="A186" s="250" t="s">
        <v>1468</v>
      </c>
      <c r="B186" s="245">
        <v>159</v>
      </c>
      <c r="C186" s="100">
        <v>170</v>
      </c>
      <c r="D186" s="95">
        <f>F186+H186+M186</f>
        <v>0</v>
      </c>
      <c r="E186" s="95">
        <f>G186+I186+N186</f>
        <v>0</v>
      </c>
      <c r="F186" s="95">
        <f>F187+F188+F189</f>
        <v>0</v>
      </c>
      <c r="G186" s="95">
        <f t="shared" ref="G186:S186" si="65">G187+G188+G189</f>
        <v>0</v>
      </c>
      <c r="H186" s="95">
        <f t="shared" si="65"/>
        <v>0</v>
      </c>
      <c r="I186" s="95">
        <f t="shared" si="65"/>
        <v>0</v>
      </c>
      <c r="J186" s="95">
        <f>K186+L186+O186</f>
        <v>0</v>
      </c>
      <c r="K186" s="95">
        <f t="shared" si="65"/>
        <v>0</v>
      </c>
      <c r="L186" s="95">
        <f t="shared" si="65"/>
        <v>0</v>
      </c>
      <c r="M186" s="95">
        <f t="shared" si="65"/>
        <v>0</v>
      </c>
      <c r="N186" s="95">
        <f t="shared" si="65"/>
        <v>0</v>
      </c>
      <c r="O186" s="95">
        <f t="shared" si="65"/>
        <v>0</v>
      </c>
      <c r="P186" s="95">
        <f t="shared" si="65"/>
        <v>0</v>
      </c>
      <c r="Q186" s="95">
        <f t="shared" si="65"/>
        <v>0</v>
      </c>
      <c r="R186" s="95">
        <f t="shared" si="65"/>
        <v>0</v>
      </c>
      <c r="S186" s="95">
        <f t="shared" si="65"/>
        <v>0</v>
      </c>
      <c r="T186" s="95" t="s">
        <v>357</v>
      </c>
      <c r="U186" s="95" t="s">
        <v>357</v>
      </c>
      <c r="V186" s="95">
        <f t="shared" ref="V186:W186" si="66">V187+V188+V189</f>
        <v>0</v>
      </c>
      <c r="W186" s="95">
        <f t="shared" si="66"/>
        <v>0</v>
      </c>
      <c r="X186" s="442">
        <f t="shared" si="50"/>
        <v>0</v>
      </c>
      <c r="Y186" s="442">
        <f t="shared" si="51"/>
        <v>0</v>
      </c>
      <c r="Z186" s="442">
        <f t="shared" si="52"/>
        <v>0</v>
      </c>
      <c r="AA186" s="442">
        <f>IF(Таблица1050!$E$9=0,0,J186*10000/Таблица1050!$E$9)</f>
        <v>0</v>
      </c>
      <c r="AB186" s="442">
        <f t="shared" si="49"/>
        <v>0</v>
      </c>
    </row>
    <row r="187" spans="1:28" s="73" customFormat="1" x14ac:dyDescent="0.15">
      <c r="A187" s="250" t="s">
        <v>768</v>
      </c>
      <c r="B187" s="245">
        <v>160</v>
      </c>
      <c r="C187" s="100">
        <v>171</v>
      </c>
      <c r="D187" s="95">
        <f t="shared" ref="D187:E192" si="67">F187+H187+M187</f>
        <v>0</v>
      </c>
      <c r="E187" s="95">
        <f t="shared" si="67"/>
        <v>0</v>
      </c>
      <c r="F187" s="95"/>
      <c r="G187" s="95"/>
      <c r="H187" s="95"/>
      <c r="I187" s="95"/>
      <c r="J187" s="95">
        <f t="shared" ref="J187:J192" si="68">K187+L187+O187</f>
        <v>0</v>
      </c>
      <c r="K187" s="95"/>
      <c r="L187" s="95"/>
      <c r="M187" s="95"/>
      <c r="N187" s="95"/>
      <c r="O187" s="95"/>
      <c r="P187" s="95"/>
      <c r="Q187" s="95"/>
      <c r="R187" s="95"/>
      <c r="S187" s="95"/>
      <c r="T187" s="95" t="s">
        <v>357</v>
      </c>
      <c r="U187" s="95" t="s">
        <v>357</v>
      </c>
      <c r="V187" s="433"/>
      <c r="W187" s="438"/>
      <c r="X187" s="442">
        <f t="shared" si="50"/>
        <v>0</v>
      </c>
      <c r="Y187" s="442">
        <f t="shared" si="51"/>
        <v>0</v>
      </c>
      <c r="Z187" s="442">
        <f t="shared" si="52"/>
        <v>0</v>
      </c>
      <c r="AA187" s="442">
        <f>IF(Таблица1050!$E$9=0,0,J187*10000/Таблица1050!$E$9)</f>
        <v>0</v>
      </c>
      <c r="AB187" s="442">
        <f t="shared" si="49"/>
        <v>0</v>
      </c>
    </row>
    <row r="188" spans="1:28" s="73" customFormat="1" x14ac:dyDescent="0.15">
      <c r="A188" s="250" t="s">
        <v>769</v>
      </c>
      <c r="B188" s="245">
        <v>161</v>
      </c>
      <c r="C188" s="100">
        <v>172</v>
      </c>
      <c r="D188" s="95">
        <f t="shared" si="67"/>
        <v>0</v>
      </c>
      <c r="E188" s="95">
        <f t="shared" si="67"/>
        <v>0</v>
      </c>
      <c r="F188" s="95"/>
      <c r="G188" s="95"/>
      <c r="H188" s="95"/>
      <c r="I188" s="95"/>
      <c r="J188" s="95">
        <f t="shared" si="68"/>
        <v>0</v>
      </c>
      <c r="K188" s="95"/>
      <c r="L188" s="95"/>
      <c r="M188" s="95"/>
      <c r="N188" s="95"/>
      <c r="O188" s="95"/>
      <c r="P188" s="95"/>
      <c r="Q188" s="95"/>
      <c r="R188" s="95"/>
      <c r="S188" s="95"/>
      <c r="T188" s="95" t="s">
        <v>357</v>
      </c>
      <c r="U188" s="95" t="s">
        <v>357</v>
      </c>
      <c r="V188" s="433"/>
      <c r="W188" s="438"/>
      <c r="X188" s="442">
        <f t="shared" si="50"/>
        <v>0</v>
      </c>
      <c r="Y188" s="442">
        <f t="shared" si="51"/>
        <v>0</v>
      </c>
      <c r="Z188" s="442">
        <f t="shared" si="52"/>
        <v>0</v>
      </c>
      <c r="AA188" s="442">
        <f>IF(Таблица1050!$E$9=0,0,J188*10000/Таблица1050!$E$9)</f>
        <v>0</v>
      </c>
      <c r="AB188" s="442">
        <f t="shared" si="49"/>
        <v>0</v>
      </c>
    </row>
    <row r="189" spans="1:28" s="73" customFormat="1" x14ac:dyDescent="0.15">
      <c r="A189" s="250" t="s">
        <v>770</v>
      </c>
      <c r="B189" s="245">
        <v>162</v>
      </c>
      <c r="C189" s="100">
        <v>173</v>
      </c>
      <c r="D189" s="95">
        <f t="shared" si="67"/>
        <v>0</v>
      </c>
      <c r="E189" s="95">
        <f t="shared" si="67"/>
        <v>0</v>
      </c>
      <c r="F189" s="95">
        <f>F190+F191+F192</f>
        <v>0</v>
      </c>
      <c r="G189" s="95">
        <f t="shared" ref="G189:I189" si="69">G190+G191+G192</f>
        <v>0</v>
      </c>
      <c r="H189" s="95">
        <f t="shared" si="69"/>
        <v>0</v>
      </c>
      <c r="I189" s="95">
        <f t="shared" si="69"/>
        <v>0</v>
      </c>
      <c r="J189" s="95">
        <f t="shared" si="68"/>
        <v>0</v>
      </c>
      <c r="K189" s="95">
        <f t="shared" ref="K189:S189" si="70">K190+K191+K192</f>
        <v>0</v>
      </c>
      <c r="L189" s="95">
        <f t="shared" si="70"/>
        <v>0</v>
      </c>
      <c r="M189" s="95">
        <f t="shared" si="70"/>
        <v>0</v>
      </c>
      <c r="N189" s="95">
        <f t="shared" si="70"/>
        <v>0</v>
      </c>
      <c r="O189" s="95">
        <f t="shared" si="70"/>
        <v>0</v>
      </c>
      <c r="P189" s="95">
        <f t="shared" si="70"/>
        <v>0</v>
      </c>
      <c r="Q189" s="95">
        <f t="shared" si="70"/>
        <v>0</v>
      </c>
      <c r="R189" s="95">
        <f t="shared" si="70"/>
        <v>0</v>
      </c>
      <c r="S189" s="95">
        <f t="shared" si="70"/>
        <v>0</v>
      </c>
      <c r="T189" s="95" t="s">
        <v>357</v>
      </c>
      <c r="U189" s="95" t="s">
        <v>357</v>
      </c>
      <c r="V189" s="95">
        <f t="shared" ref="V189:W189" si="71">V190+V191+V192</f>
        <v>0</v>
      </c>
      <c r="W189" s="95">
        <f t="shared" si="71"/>
        <v>0</v>
      </c>
      <c r="X189" s="442">
        <f t="shared" si="50"/>
        <v>0</v>
      </c>
      <c r="Y189" s="442">
        <f t="shared" si="51"/>
        <v>0</v>
      </c>
      <c r="Z189" s="442">
        <f t="shared" si="52"/>
        <v>0</v>
      </c>
      <c r="AA189" s="442">
        <f>IF(Таблица1050!$E$9=0,0,J189*10000/Таблица1050!$E$9)</f>
        <v>0</v>
      </c>
      <c r="AB189" s="442">
        <f t="shared" si="49"/>
        <v>0</v>
      </c>
    </row>
    <row r="190" spans="1:28" s="73" customFormat="1" x14ac:dyDescent="0.15">
      <c r="A190" s="101" t="s">
        <v>862</v>
      </c>
      <c r="B190" s="245" t="s">
        <v>859</v>
      </c>
      <c r="C190" s="100" t="s">
        <v>1380</v>
      </c>
      <c r="D190" s="95">
        <f t="shared" si="67"/>
        <v>0</v>
      </c>
      <c r="E190" s="95">
        <f t="shared" si="67"/>
        <v>0</v>
      </c>
      <c r="F190" s="95"/>
      <c r="G190" s="95"/>
      <c r="H190" s="95"/>
      <c r="I190" s="95"/>
      <c r="J190" s="95">
        <f t="shared" si="68"/>
        <v>0</v>
      </c>
      <c r="K190" s="95"/>
      <c r="L190" s="95"/>
      <c r="M190" s="95"/>
      <c r="N190" s="95"/>
      <c r="O190" s="95"/>
      <c r="P190" s="434"/>
      <c r="Q190" s="434"/>
      <c r="R190" s="434"/>
      <c r="S190" s="434"/>
      <c r="T190" s="95" t="s">
        <v>357</v>
      </c>
      <c r="U190" s="95" t="s">
        <v>357</v>
      </c>
      <c r="V190" s="433"/>
      <c r="W190" s="438"/>
      <c r="X190" s="442">
        <f t="shared" si="50"/>
        <v>0</v>
      </c>
      <c r="Y190" s="442">
        <f t="shared" si="51"/>
        <v>0</v>
      </c>
      <c r="Z190" s="442">
        <f t="shared" si="52"/>
        <v>0</v>
      </c>
      <c r="AA190" s="442">
        <f>IF(Таблица1050!$E$9=0,0,J190*10000/Таблица1050!$E$9)</f>
        <v>0</v>
      </c>
      <c r="AB190" s="442">
        <f t="shared" si="49"/>
        <v>0</v>
      </c>
    </row>
    <row r="191" spans="1:28" s="73" customFormat="1" x14ac:dyDescent="0.15">
      <c r="A191" s="101" t="s">
        <v>863</v>
      </c>
      <c r="B191" s="245" t="s">
        <v>860</v>
      </c>
      <c r="C191" s="100" t="s">
        <v>1381</v>
      </c>
      <c r="D191" s="95">
        <f t="shared" si="67"/>
        <v>0</v>
      </c>
      <c r="E191" s="95">
        <f t="shared" si="67"/>
        <v>0</v>
      </c>
      <c r="F191" s="95"/>
      <c r="G191" s="95"/>
      <c r="H191" s="95"/>
      <c r="I191" s="95"/>
      <c r="J191" s="95">
        <f t="shared" si="68"/>
        <v>0</v>
      </c>
      <c r="K191" s="95"/>
      <c r="L191" s="95"/>
      <c r="M191" s="95"/>
      <c r="N191" s="95"/>
      <c r="O191" s="95"/>
      <c r="P191" s="434"/>
      <c r="Q191" s="434"/>
      <c r="R191" s="434"/>
      <c r="S191" s="434"/>
      <c r="T191" s="95" t="s">
        <v>357</v>
      </c>
      <c r="U191" s="95" t="s">
        <v>357</v>
      </c>
      <c r="V191" s="433"/>
      <c r="W191" s="438"/>
      <c r="X191" s="442">
        <f t="shared" si="50"/>
        <v>0</v>
      </c>
      <c r="Y191" s="442">
        <f t="shared" si="51"/>
        <v>0</v>
      </c>
      <c r="Z191" s="442">
        <f t="shared" si="52"/>
        <v>0</v>
      </c>
      <c r="AA191" s="442">
        <f>IF(Таблица1050!$E$9=0,0,J191*10000/Таблица1050!$E$9)</f>
        <v>0</v>
      </c>
      <c r="AB191" s="442">
        <f t="shared" si="49"/>
        <v>0</v>
      </c>
    </row>
    <row r="192" spans="1:28" s="73" customFormat="1" x14ac:dyDescent="0.15">
      <c r="A192" s="257" t="s">
        <v>1134</v>
      </c>
      <c r="B192" s="255" t="s">
        <v>1136</v>
      </c>
      <c r="C192" s="100" t="s">
        <v>1382</v>
      </c>
      <c r="D192" s="95">
        <f t="shared" si="67"/>
        <v>0</v>
      </c>
      <c r="E192" s="95">
        <f t="shared" si="67"/>
        <v>0</v>
      </c>
      <c r="F192" s="434"/>
      <c r="G192" s="434"/>
      <c r="H192" s="434"/>
      <c r="I192" s="434"/>
      <c r="J192" s="95">
        <f t="shared" si="68"/>
        <v>0</v>
      </c>
      <c r="K192" s="434"/>
      <c r="L192" s="434"/>
      <c r="M192" s="434"/>
      <c r="N192" s="434"/>
      <c r="O192" s="434"/>
      <c r="P192" s="434"/>
      <c r="Q192" s="434"/>
      <c r="R192" s="434"/>
      <c r="S192" s="434"/>
      <c r="T192" s="95" t="s">
        <v>357</v>
      </c>
      <c r="U192" s="95" t="s">
        <v>357</v>
      </c>
      <c r="V192" s="460"/>
      <c r="W192" s="461"/>
      <c r="X192" s="442">
        <f t="shared" ref="X192:X216" si="72">IF(D192=0,0,J192*100/D192)</f>
        <v>0</v>
      </c>
      <c r="Y192" s="442">
        <f t="shared" ref="Y192:Y216" si="73">IF(D192=0,0,E192*100/D192)</f>
        <v>0</v>
      </c>
      <c r="Z192" s="442">
        <f t="shared" ref="Z192:Z216" si="74">IF(J192=0,0,E192/J192)</f>
        <v>0</v>
      </c>
      <c r="AA192" s="442">
        <f>IF(Таблица1050!$E$9=0,0,J192*10000/Таблица1050!$E$9)</f>
        <v>0</v>
      </c>
      <c r="AB192" s="442">
        <f t="shared" si="49"/>
        <v>0</v>
      </c>
    </row>
    <row r="193" spans="1:28" s="73" customFormat="1" x14ac:dyDescent="0.15">
      <c r="A193" s="90" t="s">
        <v>1469</v>
      </c>
      <c r="B193" s="255">
        <v>163</v>
      </c>
      <c r="C193" s="429">
        <v>174</v>
      </c>
      <c r="D193" s="95">
        <f>F193+H193+M193</f>
        <v>0</v>
      </c>
      <c r="E193" s="95">
        <f>G193+I193+N193</f>
        <v>0</v>
      </c>
      <c r="F193" s="434">
        <f>SUM(F194:F194,F195,F196:F197,F199:F205,F207:F217)</f>
        <v>0</v>
      </c>
      <c r="G193" s="434">
        <f>SUM(G194:G194,G195,G196:G197,G199:G205,G207:G217)</f>
        <v>0</v>
      </c>
      <c r="H193" s="434">
        <f>SUM(H194,H196:H197,H199:H200,H202:H211,H214:H217)</f>
        <v>0</v>
      </c>
      <c r="I193" s="434">
        <f>SUM(I194,I196:I197,I199:I200,I202:I211,I214:I217)</f>
        <v>0</v>
      </c>
      <c r="J193" s="95">
        <f>K193+L193+O193</f>
        <v>0</v>
      </c>
      <c r="K193" s="434">
        <f>K194+K195+K196+K197+K199+K200+K201+K202+K203+K204+K205+K207+K208+K209+K210+K211+K212+K213+K214+K215+K216+K217</f>
        <v>0</v>
      </c>
      <c r="L193" s="434">
        <f>L194+L196+L197+L199+L200+L202+L203+L204+L205+L206+L207+L208+L209+L210+L211+L214+L215+L217</f>
        <v>0</v>
      </c>
      <c r="M193" s="434">
        <f>M194+M196+M197+M198+M199+M200+M202+M203+M204+M205+M207+M208+M209+M210+M211+M214+M215+M217</f>
        <v>0</v>
      </c>
      <c r="N193" s="434">
        <f>N194+N196+N197+N198+N199+N200+N202+N203+N204+N205+N207+N208+N209+N210+N211+N214+N215+N217</f>
        <v>0</v>
      </c>
      <c r="O193" s="434">
        <f>O194+O196+O197+O198+O199+O200+O202+O203+O204+O205+O207+O208+O209+O210+O211+O214+O215+O217</f>
        <v>0</v>
      </c>
      <c r="P193" s="434">
        <f t="shared" ref="P193:V193" si="75">SUM(P194:P195,P196:P217)</f>
        <v>0</v>
      </c>
      <c r="Q193" s="434">
        <f t="shared" si="75"/>
        <v>0</v>
      </c>
      <c r="R193" s="434">
        <f t="shared" si="75"/>
        <v>0</v>
      </c>
      <c r="S193" s="434">
        <f t="shared" si="75"/>
        <v>0</v>
      </c>
      <c r="T193" s="434">
        <f t="shared" si="75"/>
        <v>0</v>
      </c>
      <c r="U193" s="434">
        <f t="shared" si="75"/>
        <v>0</v>
      </c>
      <c r="V193" s="434">
        <f t="shared" si="75"/>
        <v>0</v>
      </c>
      <c r="W193" s="434">
        <f>SUM(W194:W197,W198:W217)</f>
        <v>0</v>
      </c>
      <c r="X193" s="442">
        <f t="shared" si="72"/>
        <v>0</v>
      </c>
      <c r="Y193" s="442">
        <f t="shared" si="73"/>
        <v>0</v>
      </c>
      <c r="Z193" s="442">
        <f t="shared" si="74"/>
        <v>0</v>
      </c>
      <c r="AA193" s="442">
        <f>IF(Таблица1050!$E$9=0,0,J193*10000/Таблица1050!$E$9)</f>
        <v>0</v>
      </c>
      <c r="AB193" s="442">
        <f t="shared" si="49"/>
        <v>0</v>
      </c>
    </row>
    <row r="194" spans="1:28" s="73" customFormat="1" x14ac:dyDescent="0.15">
      <c r="A194" s="250" t="s">
        <v>1470</v>
      </c>
      <c r="B194" s="245">
        <v>170</v>
      </c>
      <c r="C194" s="429">
        <v>175</v>
      </c>
      <c r="D194" s="95">
        <f t="shared" ref="D194:E194" si="76">F194+H194+M194</f>
        <v>0</v>
      </c>
      <c r="E194" s="95">
        <f t="shared" si="76"/>
        <v>0</v>
      </c>
      <c r="F194" s="95"/>
      <c r="G194" s="95"/>
      <c r="H194" s="95"/>
      <c r="I194" s="95"/>
      <c r="J194" s="95">
        <f>K194+L194+O194</f>
        <v>0</v>
      </c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433"/>
      <c r="W194" s="438"/>
      <c r="X194" s="442">
        <f t="shared" si="72"/>
        <v>0</v>
      </c>
      <c r="Y194" s="442">
        <f t="shared" si="73"/>
        <v>0</v>
      </c>
      <c r="Z194" s="442">
        <f t="shared" si="74"/>
        <v>0</v>
      </c>
      <c r="AA194" s="442">
        <f>IF(Таблица1050!$E$9=0,0,J194*10000/Таблица1050!$E$9)</f>
        <v>0</v>
      </c>
      <c r="AB194" s="442">
        <f t="shared" si="49"/>
        <v>0</v>
      </c>
    </row>
    <row r="195" spans="1:28" s="73" customFormat="1" x14ac:dyDescent="0.15">
      <c r="A195" s="250" t="s">
        <v>344</v>
      </c>
      <c r="B195" s="245">
        <v>171</v>
      </c>
      <c r="C195" s="429">
        <v>176</v>
      </c>
      <c r="D195" s="95">
        <f>F195</f>
        <v>0</v>
      </c>
      <c r="E195" s="95">
        <f>G195</f>
        <v>0</v>
      </c>
      <c r="F195" s="95"/>
      <c r="G195" s="95"/>
      <c r="H195" s="95" t="s">
        <v>357</v>
      </c>
      <c r="I195" s="95" t="s">
        <v>357</v>
      </c>
      <c r="J195" s="95">
        <f>K195</f>
        <v>0</v>
      </c>
      <c r="K195" s="95"/>
      <c r="L195" s="95" t="s">
        <v>357</v>
      </c>
      <c r="M195" s="95" t="s">
        <v>357</v>
      </c>
      <c r="N195" s="95" t="s">
        <v>357</v>
      </c>
      <c r="O195" s="95" t="s">
        <v>357</v>
      </c>
      <c r="P195" s="95"/>
      <c r="Q195" s="95"/>
      <c r="R195" s="95"/>
      <c r="S195" s="95"/>
      <c r="T195" s="95"/>
      <c r="U195" s="95"/>
      <c r="V195" s="433"/>
      <c r="W195" s="438"/>
      <c r="X195" s="442">
        <f t="shared" si="72"/>
        <v>0</v>
      </c>
      <c r="Y195" s="442">
        <f t="shared" si="73"/>
        <v>0</v>
      </c>
      <c r="Z195" s="442">
        <f t="shared" si="74"/>
        <v>0</v>
      </c>
      <c r="AA195" s="442">
        <f>IF(Таблица1050!$E$9=0,0,J195*10000/Таблица1050!$E$9)</f>
        <v>0</v>
      </c>
      <c r="AB195" s="442">
        <f t="shared" si="49"/>
        <v>0</v>
      </c>
    </row>
    <row r="196" spans="1:28" s="73" customFormat="1" x14ac:dyDescent="0.15">
      <c r="A196" s="250" t="s">
        <v>560</v>
      </c>
      <c r="B196" s="245">
        <v>172</v>
      </c>
      <c r="C196" s="429">
        <v>177</v>
      </c>
      <c r="D196" s="95">
        <f t="shared" ref="D196:E197" si="77">F196+H196+M196</f>
        <v>0</v>
      </c>
      <c r="E196" s="95">
        <f t="shared" si="77"/>
        <v>0</v>
      </c>
      <c r="F196" s="95">
        <f>0</f>
        <v>0</v>
      </c>
      <c r="G196" s="95">
        <f>0</f>
        <v>0</v>
      </c>
      <c r="H196" s="95"/>
      <c r="I196" s="95"/>
      <c r="J196" s="95">
        <f>K196+L196+O196</f>
        <v>0</v>
      </c>
      <c r="K196" s="95">
        <f>0</f>
        <v>0</v>
      </c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433"/>
      <c r="W196" s="438"/>
      <c r="X196" s="442">
        <f t="shared" si="72"/>
        <v>0</v>
      </c>
      <c r="Y196" s="442">
        <f t="shared" si="73"/>
        <v>0</v>
      </c>
      <c r="Z196" s="442">
        <f t="shared" si="74"/>
        <v>0</v>
      </c>
      <c r="AA196" s="442">
        <f>IF(Таблица1050!$E$9=0,0,J196*10000/Таблица1050!$E$9)</f>
        <v>0</v>
      </c>
      <c r="AB196" s="442">
        <f t="shared" si="49"/>
        <v>0</v>
      </c>
    </row>
    <row r="197" spans="1:28" s="73" customFormat="1" x14ac:dyDescent="0.15">
      <c r="A197" s="250" t="s">
        <v>664</v>
      </c>
      <c r="B197" s="245">
        <v>173</v>
      </c>
      <c r="C197" s="429">
        <v>178</v>
      </c>
      <c r="D197" s="95">
        <f t="shared" si="77"/>
        <v>0</v>
      </c>
      <c r="E197" s="95">
        <f t="shared" si="77"/>
        <v>0</v>
      </c>
      <c r="F197" s="95"/>
      <c r="G197" s="95"/>
      <c r="H197" s="95"/>
      <c r="I197" s="95"/>
      <c r="J197" s="95">
        <f>K197+L197+O197</f>
        <v>0</v>
      </c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433"/>
      <c r="W197" s="438"/>
      <c r="X197" s="442">
        <f t="shared" si="72"/>
        <v>0</v>
      </c>
      <c r="Y197" s="442">
        <f t="shared" si="73"/>
        <v>0</v>
      </c>
      <c r="Z197" s="442">
        <f t="shared" si="74"/>
        <v>0</v>
      </c>
      <c r="AA197" s="442">
        <f>IF(Таблица1050!$E$9=0,0,J197*10000/Таблица1050!$E$9)</f>
        <v>0</v>
      </c>
      <c r="AB197" s="442">
        <f t="shared" si="49"/>
        <v>0</v>
      </c>
    </row>
    <row r="198" spans="1:28" s="73" customFormat="1" ht="31.5" x14ac:dyDescent="0.15">
      <c r="A198" s="90" t="s">
        <v>1137</v>
      </c>
      <c r="B198" s="245">
        <v>174</v>
      </c>
      <c r="C198" s="429">
        <v>179</v>
      </c>
      <c r="D198" s="95">
        <f>M198</f>
        <v>0</v>
      </c>
      <c r="E198" s="95">
        <f>N198</f>
        <v>0</v>
      </c>
      <c r="F198" s="95" t="s">
        <v>807</v>
      </c>
      <c r="G198" s="95" t="s">
        <v>807</v>
      </c>
      <c r="H198" s="95" t="s">
        <v>807</v>
      </c>
      <c r="I198" s="95" t="s">
        <v>807</v>
      </c>
      <c r="J198" s="95">
        <f>O198</f>
        <v>0</v>
      </c>
      <c r="K198" s="95" t="s">
        <v>807</v>
      </c>
      <c r="L198" s="95" t="s">
        <v>807</v>
      </c>
      <c r="M198" s="95"/>
      <c r="N198" s="95"/>
      <c r="O198" s="95"/>
      <c r="P198" s="95"/>
      <c r="Q198" s="95"/>
      <c r="R198" s="95"/>
      <c r="S198" s="95"/>
      <c r="T198" s="95"/>
      <c r="U198" s="95"/>
      <c r="V198" s="433"/>
      <c r="W198" s="438"/>
      <c r="X198" s="442">
        <f t="shared" si="72"/>
        <v>0</v>
      </c>
      <c r="Y198" s="442">
        <f t="shared" si="73"/>
        <v>0</v>
      </c>
      <c r="Z198" s="442">
        <f t="shared" si="74"/>
        <v>0</v>
      </c>
      <c r="AA198" s="442">
        <f>IF(Таблица1050!$E$9=0,0,J198*10000/Таблица1050!$E$9)</f>
        <v>0</v>
      </c>
      <c r="AB198" s="442">
        <f t="shared" si="49"/>
        <v>0</v>
      </c>
    </row>
    <row r="199" spans="1:28" s="73" customFormat="1" x14ac:dyDescent="0.15">
      <c r="A199" s="250" t="s">
        <v>1471</v>
      </c>
      <c r="B199" s="245">
        <v>175</v>
      </c>
      <c r="C199" s="429">
        <v>180</v>
      </c>
      <c r="D199" s="95">
        <f>F199+H199+M199</f>
        <v>0</v>
      </c>
      <c r="E199" s="95">
        <f>G199+I199+N199</f>
        <v>0</v>
      </c>
      <c r="F199" s="95"/>
      <c r="G199" s="95"/>
      <c r="H199" s="95"/>
      <c r="I199" s="95"/>
      <c r="J199" s="95">
        <f>K199+L199+O199</f>
        <v>0</v>
      </c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433"/>
      <c r="W199" s="438"/>
      <c r="X199" s="442">
        <f t="shared" si="72"/>
        <v>0</v>
      </c>
      <c r="Y199" s="442">
        <f t="shared" si="73"/>
        <v>0</v>
      </c>
      <c r="Z199" s="442">
        <f t="shared" si="74"/>
        <v>0</v>
      </c>
      <c r="AA199" s="442">
        <f>IF(Таблица1050!$E$9=0,0,J199*10000/Таблица1050!$E$9)</f>
        <v>0</v>
      </c>
      <c r="AB199" s="442">
        <f t="shared" si="49"/>
        <v>0</v>
      </c>
    </row>
    <row r="200" spans="1:28" s="73" customFormat="1" x14ac:dyDescent="0.15">
      <c r="A200" s="250" t="s">
        <v>665</v>
      </c>
      <c r="B200" s="245">
        <v>176</v>
      </c>
      <c r="C200" s="429">
        <v>181</v>
      </c>
      <c r="D200" s="95">
        <f>F200+H200+M200</f>
        <v>0</v>
      </c>
      <c r="E200" s="95">
        <f>G200+I200+N200</f>
        <v>0</v>
      </c>
      <c r="F200" s="95"/>
      <c r="G200" s="95"/>
      <c r="H200" s="95"/>
      <c r="I200" s="95"/>
      <c r="J200" s="95">
        <f>K200+L200+O200</f>
        <v>0</v>
      </c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433"/>
      <c r="W200" s="438"/>
      <c r="X200" s="442">
        <f t="shared" si="72"/>
        <v>0</v>
      </c>
      <c r="Y200" s="442">
        <f t="shared" si="73"/>
        <v>0</v>
      </c>
      <c r="Z200" s="442">
        <f t="shared" si="74"/>
        <v>0</v>
      </c>
      <c r="AA200" s="442">
        <f>IF(Таблица1050!$E$9=0,0,J200*10000/Таблица1050!$E$9)</f>
        <v>0</v>
      </c>
      <c r="AB200" s="442">
        <f t="shared" si="49"/>
        <v>0</v>
      </c>
    </row>
    <row r="201" spans="1:28" s="73" customFormat="1" x14ac:dyDescent="0.15">
      <c r="A201" s="250" t="s">
        <v>666</v>
      </c>
      <c r="B201" s="245">
        <v>177</v>
      </c>
      <c r="C201" s="429">
        <v>182</v>
      </c>
      <c r="D201" s="95">
        <f>F201</f>
        <v>0</v>
      </c>
      <c r="E201" s="95">
        <f>G201</f>
        <v>0</v>
      </c>
      <c r="F201" s="95"/>
      <c r="G201" s="95"/>
      <c r="H201" s="95" t="s">
        <v>357</v>
      </c>
      <c r="I201" s="95" t="s">
        <v>357</v>
      </c>
      <c r="J201" s="95">
        <f>K201</f>
        <v>0</v>
      </c>
      <c r="K201" s="95"/>
      <c r="L201" s="95" t="s">
        <v>357</v>
      </c>
      <c r="M201" s="95" t="s">
        <v>357</v>
      </c>
      <c r="N201" s="95" t="s">
        <v>357</v>
      </c>
      <c r="O201" s="95" t="s">
        <v>357</v>
      </c>
      <c r="P201" s="95"/>
      <c r="Q201" s="95"/>
      <c r="R201" s="95"/>
      <c r="S201" s="95"/>
      <c r="T201" s="95"/>
      <c r="U201" s="95"/>
      <c r="V201" s="433"/>
      <c r="W201" s="438"/>
      <c r="X201" s="442">
        <f t="shared" si="72"/>
        <v>0</v>
      </c>
      <c r="Y201" s="442">
        <f t="shared" si="73"/>
        <v>0</v>
      </c>
      <c r="Z201" s="442">
        <f t="shared" si="74"/>
        <v>0</v>
      </c>
      <c r="AA201" s="442">
        <f>IF(Таблица1050!$E$9=0,0,J201*10000/Таблица1050!$E$9)</f>
        <v>0</v>
      </c>
      <c r="AB201" s="442">
        <f t="shared" si="49"/>
        <v>0</v>
      </c>
    </row>
    <row r="202" spans="1:28" s="73" customFormat="1" x14ac:dyDescent="0.15">
      <c r="A202" s="250" t="s">
        <v>667</v>
      </c>
      <c r="B202" s="245">
        <v>178</v>
      </c>
      <c r="C202" s="429">
        <v>183</v>
      </c>
      <c r="D202" s="95">
        <f t="shared" ref="D202:E205" si="78">F202+H202+M202</f>
        <v>0</v>
      </c>
      <c r="E202" s="95">
        <f t="shared" si="78"/>
        <v>0</v>
      </c>
      <c r="F202" s="95"/>
      <c r="G202" s="95"/>
      <c r="H202" s="95"/>
      <c r="I202" s="95"/>
      <c r="J202" s="95">
        <f>K202+L202+O202</f>
        <v>0</v>
      </c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433"/>
      <c r="W202" s="438"/>
      <c r="X202" s="442">
        <f t="shared" si="72"/>
        <v>0</v>
      </c>
      <c r="Y202" s="442">
        <f t="shared" si="73"/>
        <v>0</v>
      </c>
      <c r="Z202" s="442">
        <f t="shared" si="74"/>
        <v>0</v>
      </c>
      <c r="AA202" s="442">
        <f>IF(Таблица1050!$E$9=0,0,J202*10000/Таблица1050!$E$9)</f>
        <v>0</v>
      </c>
      <c r="AB202" s="442">
        <f t="shared" si="49"/>
        <v>0</v>
      </c>
    </row>
    <row r="203" spans="1:28" s="73" customFormat="1" x14ac:dyDescent="0.15">
      <c r="A203" s="250" t="s">
        <v>671</v>
      </c>
      <c r="B203" s="245">
        <v>179</v>
      </c>
      <c r="C203" s="429">
        <v>184</v>
      </c>
      <c r="D203" s="95">
        <f t="shared" si="78"/>
        <v>0</v>
      </c>
      <c r="E203" s="95">
        <f t="shared" si="78"/>
        <v>0</v>
      </c>
      <c r="F203" s="95"/>
      <c r="G203" s="95"/>
      <c r="H203" s="95"/>
      <c r="I203" s="95"/>
      <c r="J203" s="95">
        <f>K203+L203+O203</f>
        <v>0</v>
      </c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433"/>
      <c r="W203" s="438"/>
      <c r="X203" s="442">
        <f t="shared" si="72"/>
        <v>0</v>
      </c>
      <c r="Y203" s="442">
        <f t="shared" si="73"/>
        <v>0</v>
      </c>
      <c r="Z203" s="442">
        <f t="shared" si="74"/>
        <v>0</v>
      </c>
      <c r="AA203" s="442">
        <f>IF(Таблица1050!$E$9=0,0,J203*10000/Таблица1050!$E$9)</f>
        <v>0</v>
      </c>
      <c r="AB203" s="442">
        <f t="shared" si="49"/>
        <v>0</v>
      </c>
    </row>
    <row r="204" spans="1:28" s="73" customFormat="1" x14ac:dyDescent="0.15">
      <c r="A204" s="250" t="s">
        <v>346</v>
      </c>
      <c r="B204" s="245">
        <v>180</v>
      </c>
      <c r="C204" s="429">
        <v>185</v>
      </c>
      <c r="D204" s="95">
        <f t="shared" si="78"/>
        <v>0</v>
      </c>
      <c r="E204" s="95">
        <f t="shared" si="78"/>
        <v>0</v>
      </c>
      <c r="F204" s="95"/>
      <c r="G204" s="95"/>
      <c r="H204" s="95"/>
      <c r="I204" s="95"/>
      <c r="J204" s="95">
        <f>K204+L204+O204</f>
        <v>0</v>
      </c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433"/>
      <c r="W204" s="438"/>
      <c r="X204" s="442">
        <f t="shared" si="72"/>
        <v>0</v>
      </c>
      <c r="Y204" s="442">
        <f t="shared" si="73"/>
        <v>0</v>
      </c>
      <c r="Z204" s="442">
        <f t="shared" si="74"/>
        <v>0</v>
      </c>
      <c r="AA204" s="442">
        <f>IF(Таблица1050!$E$9=0,0,J204*10000/Таблица1050!$E$9)</f>
        <v>0</v>
      </c>
      <c r="AB204" s="442">
        <f t="shared" si="49"/>
        <v>0</v>
      </c>
    </row>
    <row r="205" spans="1:28" s="73" customFormat="1" x14ac:dyDescent="0.15">
      <c r="A205" s="425" t="s">
        <v>1472</v>
      </c>
      <c r="B205" s="421" t="s">
        <v>1349</v>
      </c>
      <c r="C205" s="429">
        <v>186</v>
      </c>
      <c r="D205" s="95">
        <f>F205+H205+M205</f>
        <v>0</v>
      </c>
      <c r="E205" s="95">
        <f t="shared" si="78"/>
        <v>0</v>
      </c>
      <c r="F205" s="95"/>
      <c r="G205" s="95"/>
      <c r="H205" s="95"/>
      <c r="I205" s="95"/>
      <c r="J205" s="95">
        <f>K205+L205+O205</f>
        <v>0</v>
      </c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433"/>
      <c r="W205" s="438"/>
      <c r="X205" s="442">
        <f t="shared" si="72"/>
        <v>0</v>
      </c>
      <c r="Y205" s="442">
        <f t="shared" si="73"/>
        <v>0</v>
      </c>
      <c r="Z205" s="442">
        <f t="shared" si="74"/>
        <v>0</v>
      </c>
      <c r="AA205" s="442">
        <f>IF(Таблица1050!$E$9=0,0,J205*10000/Таблица1050!$E$9)</f>
        <v>0</v>
      </c>
      <c r="AB205" s="442">
        <f t="shared" si="49"/>
        <v>0</v>
      </c>
    </row>
    <row r="206" spans="1:28" s="73" customFormat="1" x14ac:dyDescent="0.15">
      <c r="A206" s="250" t="s">
        <v>155</v>
      </c>
      <c r="B206" s="245">
        <v>181</v>
      </c>
      <c r="C206" s="429">
        <v>187</v>
      </c>
      <c r="D206" s="95">
        <f>H206</f>
        <v>0</v>
      </c>
      <c r="E206" s="95">
        <f>I206</f>
        <v>0</v>
      </c>
      <c r="F206" s="95" t="s">
        <v>357</v>
      </c>
      <c r="G206" s="95" t="s">
        <v>357</v>
      </c>
      <c r="H206" s="95"/>
      <c r="I206" s="95"/>
      <c r="J206" s="95">
        <f>L206</f>
        <v>0</v>
      </c>
      <c r="K206" s="95" t="s">
        <v>357</v>
      </c>
      <c r="L206" s="95"/>
      <c r="M206" s="95" t="s">
        <v>357</v>
      </c>
      <c r="N206" s="95" t="s">
        <v>357</v>
      </c>
      <c r="O206" s="95" t="s">
        <v>357</v>
      </c>
      <c r="P206" s="95"/>
      <c r="Q206" s="95"/>
      <c r="R206" s="95"/>
      <c r="S206" s="95"/>
      <c r="T206" s="95"/>
      <c r="U206" s="95"/>
      <c r="V206" s="433"/>
      <c r="W206" s="438"/>
      <c r="X206" s="442">
        <f t="shared" si="72"/>
        <v>0</v>
      </c>
      <c r="Y206" s="442">
        <f t="shared" si="73"/>
        <v>0</v>
      </c>
      <c r="Z206" s="442">
        <f t="shared" si="74"/>
        <v>0</v>
      </c>
      <c r="AA206" s="442">
        <f>IF(Таблица1050!$E$9=0,0,J206*10000/Таблица1050!$E$9)</f>
        <v>0</v>
      </c>
      <c r="AB206" s="442">
        <f t="shared" si="49"/>
        <v>0</v>
      </c>
    </row>
    <row r="207" spans="1:28" s="73" customFormat="1" x14ac:dyDescent="0.15">
      <c r="A207" s="250" t="s">
        <v>672</v>
      </c>
      <c r="B207" s="245">
        <v>182</v>
      </c>
      <c r="C207" s="429">
        <v>188</v>
      </c>
      <c r="D207" s="95">
        <f t="shared" ref="D207:E211" si="79">F207+H207+M207</f>
        <v>0</v>
      </c>
      <c r="E207" s="95">
        <f t="shared" si="79"/>
        <v>0</v>
      </c>
      <c r="F207" s="95"/>
      <c r="G207" s="95"/>
      <c r="H207" s="95"/>
      <c r="I207" s="95"/>
      <c r="J207" s="95">
        <f>K207+L207+O207</f>
        <v>0</v>
      </c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433"/>
      <c r="W207" s="438"/>
      <c r="X207" s="442">
        <f t="shared" si="72"/>
        <v>0</v>
      </c>
      <c r="Y207" s="442">
        <f t="shared" si="73"/>
        <v>0</v>
      </c>
      <c r="Z207" s="442">
        <f t="shared" si="74"/>
        <v>0</v>
      </c>
      <c r="AA207" s="442">
        <f>IF(Таблица1050!$E$9=0,0,J207*10000/Таблица1050!$E$9)</f>
        <v>0</v>
      </c>
      <c r="AB207" s="442">
        <f t="shared" si="49"/>
        <v>0</v>
      </c>
    </row>
    <row r="208" spans="1:28" s="73" customFormat="1" x14ac:dyDescent="0.15">
      <c r="A208" s="250" t="s">
        <v>551</v>
      </c>
      <c r="B208" s="245">
        <v>183</v>
      </c>
      <c r="C208" s="429">
        <v>189</v>
      </c>
      <c r="D208" s="95">
        <f t="shared" si="79"/>
        <v>0</v>
      </c>
      <c r="E208" s="95">
        <f t="shared" si="79"/>
        <v>0</v>
      </c>
      <c r="F208" s="95"/>
      <c r="G208" s="95"/>
      <c r="H208" s="95"/>
      <c r="I208" s="95"/>
      <c r="J208" s="95">
        <f>K208+L208+O208</f>
        <v>0</v>
      </c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433"/>
      <c r="W208" s="438"/>
      <c r="X208" s="442">
        <f t="shared" si="72"/>
        <v>0</v>
      </c>
      <c r="Y208" s="442">
        <f t="shared" si="73"/>
        <v>0</v>
      </c>
      <c r="Z208" s="442">
        <f t="shared" si="74"/>
        <v>0</v>
      </c>
      <c r="AA208" s="442">
        <f>IF(Таблица1050!$E$9=0,0,J208*10000/Таблица1050!$E$9)</f>
        <v>0</v>
      </c>
      <c r="AB208" s="442">
        <f t="shared" si="49"/>
        <v>0</v>
      </c>
    </row>
    <row r="209" spans="1:28" s="73" customFormat="1" x14ac:dyDescent="0.15">
      <c r="A209" s="426" t="s">
        <v>553</v>
      </c>
      <c r="B209" s="421" t="s">
        <v>1350</v>
      </c>
      <c r="C209" s="429">
        <v>190</v>
      </c>
      <c r="D209" s="95">
        <f t="shared" si="79"/>
        <v>0</v>
      </c>
      <c r="E209" s="95">
        <f>G209+I209+N209</f>
        <v>0</v>
      </c>
      <c r="F209" s="95"/>
      <c r="G209" s="95"/>
      <c r="H209" s="95"/>
      <c r="I209" s="95"/>
      <c r="J209" s="95">
        <f>K209+L209+O209</f>
        <v>0</v>
      </c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433"/>
      <c r="W209" s="438"/>
      <c r="X209" s="442">
        <f t="shared" si="72"/>
        <v>0</v>
      </c>
      <c r="Y209" s="442">
        <f t="shared" si="73"/>
        <v>0</v>
      </c>
      <c r="Z209" s="442">
        <f t="shared" si="74"/>
        <v>0</v>
      </c>
      <c r="AA209" s="442">
        <f>IF(Таблица1050!$E$9=0,0,J209*10000/Таблица1050!$E$9)</f>
        <v>0</v>
      </c>
      <c r="AB209" s="442">
        <f t="shared" si="49"/>
        <v>0</v>
      </c>
    </row>
    <row r="210" spans="1:28" s="73" customFormat="1" x14ac:dyDescent="0.15">
      <c r="A210" s="250" t="s">
        <v>673</v>
      </c>
      <c r="B210" s="245">
        <v>184</v>
      </c>
      <c r="C210" s="429">
        <v>191</v>
      </c>
      <c r="D210" s="95">
        <f t="shared" si="79"/>
        <v>0</v>
      </c>
      <c r="E210" s="95">
        <f t="shared" si="79"/>
        <v>0</v>
      </c>
      <c r="F210" s="95"/>
      <c r="G210" s="95"/>
      <c r="H210" s="95"/>
      <c r="I210" s="95"/>
      <c r="J210" s="95">
        <f>K210+L210+O210</f>
        <v>0</v>
      </c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433"/>
      <c r="W210" s="438"/>
      <c r="X210" s="442">
        <f t="shared" si="72"/>
        <v>0</v>
      </c>
      <c r="Y210" s="442">
        <f t="shared" si="73"/>
        <v>0</v>
      </c>
      <c r="Z210" s="442">
        <f t="shared" si="74"/>
        <v>0</v>
      </c>
      <c r="AA210" s="442">
        <f>IF(Таблица1050!$E$9=0,0,J210*10000/Таблица1050!$E$9)</f>
        <v>0</v>
      </c>
      <c r="AB210" s="442">
        <f t="shared" si="49"/>
        <v>0</v>
      </c>
    </row>
    <row r="211" spans="1:28" s="73" customFormat="1" x14ac:dyDescent="0.15">
      <c r="A211" s="250" t="s">
        <v>674</v>
      </c>
      <c r="B211" s="245">
        <v>185</v>
      </c>
      <c r="C211" s="429">
        <v>192</v>
      </c>
      <c r="D211" s="95">
        <f t="shared" si="79"/>
        <v>0</v>
      </c>
      <c r="E211" s="95">
        <f t="shared" si="79"/>
        <v>0</v>
      </c>
      <c r="F211" s="95"/>
      <c r="G211" s="95"/>
      <c r="H211" s="95"/>
      <c r="I211" s="95"/>
      <c r="J211" s="95">
        <f>K211+L211+O211</f>
        <v>0</v>
      </c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433"/>
      <c r="W211" s="438"/>
      <c r="X211" s="442">
        <f t="shared" si="72"/>
        <v>0</v>
      </c>
      <c r="Y211" s="442">
        <f t="shared" si="73"/>
        <v>0</v>
      </c>
      <c r="Z211" s="442">
        <f t="shared" si="74"/>
        <v>0</v>
      </c>
      <c r="AA211" s="442">
        <f>IF(Таблица1050!$E$9=0,0,J211*10000/Таблица1050!$E$9)</f>
        <v>0</v>
      </c>
      <c r="AB211" s="442">
        <f t="shared" si="49"/>
        <v>0</v>
      </c>
    </row>
    <row r="212" spans="1:28" s="73" customFormat="1" x14ac:dyDescent="0.15">
      <c r="A212" s="250" t="s">
        <v>675</v>
      </c>
      <c r="B212" s="245">
        <v>186</v>
      </c>
      <c r="C212" s="429">
        <v>193</v>
      </c>
      <c r="D212" s="95">
        <f>F212</f>
        <v>0</v>
      </c>
      <c r="E212" s="95">
        <f>G212</f>
        <v>0</v>
      </c>
      <c r="F212" s="95"/>
      <c r="G212" s="95"/>
      <c r="H212" s="95" t="s">
        <v>357</v>
      </c>
      <c r="I212" s="95" t="s">
        <v>357</v>
      </c>
      <c r="J212" s="95">
        <f>K212</f>
        <v>0</v>
      </c>
      <c r="K212" s="95"/>
      <c r="L212" s="95" t="s">
        <v>357</v>
      </c>
      <c r="M212" s="95" t="s">
        <v>357</v>
      </c>
      <c r="N212" s="95" t="s">
        <v>357</v>
      </c>
      <c r="O212" s="95" t="s">
        <v>357</v>
      </c>
      <c r="P212" s="95"/>
      <c r="Q212" s="95"/>
      <c r="R212" s="95"/>
      <c r="S212" s="95"/>
      <c r="T212" s="95"/>
      <c r="U212" s="95"/>
      <c r="V212" s="433"/>
      <c r="W212" s="438"/>
      <c r="X212" s="442">
        <f t="shared" si="72"/>
        <v>0</v>
      </c>
      <c r="Y212" s="442">
        <f t="shared" si="73"/>
        <v>0</v>
      </c>
      <c r="Z212" s="442">
        <f t="shared" si="74"/>
        <v>0</v>
      </c>
      <c r="AA212" s="442">
        <f>IF(Таблица1050!$E$9=0,0,J212*10000/Таблица1050!$E$9)</f>
        <v>0</v>
      </c>
      <c r="AB212" s="442">
        <f t="shared" si="49"/>
        <v>0</v>
      </c>
    </row>
    <row r="213" spans="1:28" s="73" customFormat="1" x14ac:dyDescent="0.15">
      <c r="A213" s="250" t="s">
        <v>343</v>
      </c>
      <c r="B213" s="245">
        <v>187</v>
      </c>
      <c r="C213" s="429">
        <v>194</v>
      </c>
      <c r="D213" s="95">
        <f>F213</f>
        <v>0</v>
      </c>
      <c r="E213" s="95">
        <f>G213</f>
        <v>0</v>
      </c>
      <c r="F213" s="95"/>
      <c r="G213" s="95"/>
      <c r="H213" s="95" t="s">
        <v>357</v>
      </c>
      <c r="I213" s="95" t="s">
        <v>357</v>
      </c>
      <c r="J213" s="95">
        <f>K213</f>
        <v>0</v>
      </c>
      <c r="K213" s="95"/>
      <c r="L213" s="95" t="s">
        <v>357</v>
      </c>
      <c r="M213" s="95" t="s">
        <v>357</v>
      </c>
      <c r="N213" s="95" t="s">
        <v>357</v>
      </c>
      <c r="O213" s="95" t="s">
        <v>357</v>
      </c>
      <c r="P213" s="95"/>
      <c r="Q213" s="95"/>
      <c r="R213" s="95"/>
      <c r="S213" s="95"/>
      <c r="T213" s="95"/>
      <c r="U213" s="95"/>
      <c r="V213" s="433"/>
      <c r="W213" s="438"/>
      <c r="X213" s="442">
        <f t="shared" si="72"/>
        <v>0</v>
      </c>
      <c r="Y213" s="442">
        <f t="shared" si="73"/>
        <v>0</v>
      </c>
      <c r="Z213" s="442">
        <f t="shared" si="74"/>
        <v>0</v>
      </c>
      <c r="AA213" s="442">
        <f>IF(Таблица1050!$E$9=0,0,J213*10000/Таблица1050!$E$9)</f>
        <v>0</v>
      </c>
      <c r="AB213" s="442">
        <f t="shared" si="49"/>
        <v>0</v>
      </c>
    </row>
    <row r="214" spans="1:28" s="73" customFormat="1" x14ac:dyDescent="0.15">
      <c r="A214" s="250" t="s">
        <v>345</v>
      </c>
      <c r="B214" s="245">
        <v>188</v>
      </c>
      <c r="C214" s="429">
        <v>195</v>
      </c>
      <c r="D214" s="95">
        <f t="shared" ref="D214:E232" si="80">F214+H214+M214</f>
        <v>0</v>
      </c>
      <c r="E214" s="95">
        <f t="shared" si="80"/>
        <v>0</v>
      </c>
      <c r="F214" s="95"/>
      <c r="G214" s="95"/>
      <c r="H214" s="95"/>
      <c r="I214" s="95"/>
      <c r="J214" s="95">
        <f>K214+L214+O214</f>
        <v>0</v>
      </c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433"/>
      <c r="W214" s="438"/>
      <c r="X214" s="442">
        <f t="shared" si="72"/>
        <v>0</v>
      </c>
      <c r="Y214" s="442">
        <f t="shared" si="73"/>
        <v>0</v>
      </c>
      <c r="Z214" s="442">
        <f t="shared" si="74"/>
        <v>0</v>
      </c>
      <c r="AA214" s="442">
        <f>IF(Таблица1050!$E$9=0,0,J214*10000/Таблица1050!$E$9)</f>
        <v>0</v>
      </c>
      <c r="AB214" s="442">
        <f t="shared" si="49"/>
        <v>0</v>
      </c>
    </row>
    <row r="215" spans="1:28" s="73" customFormat="1" x14ac:dyDescent="0.15">
      <c r="A215" s="250" t="s">
        <v>668</v>
      </c>
      <c r="B215" s="245">
        <v>189</v>
      </c>
      <c r="C215" s="429">
        <v>196</v>
      </c>
      <c r="D215" s="95">
        <f t="shared" si="80"/>
        <v>0</v>
      </c>
      <c r="E215" s="95">
        <f t="shared" si="80"/>
        <v>0</v>
      </c>
      <c r="F215" s="95"/>
      <c r="G215" s="95"/>
      <c r="H215" s="95"/>
      <c r="I215" s="95"/>
      <c r="J215" s="95">
        <f>K215+L215+O215</f>
        <v>0</v>
      </c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433"/>
      <c r="W215" s="438"/>
      <c r="X215" s="442">
        <f t="shared" si="72"/>
        <v>0</v>
      </c>
      <c r="Y215" s="442">
        <f t="shared" si="73"/>
        <v>0</v>
      </c>
      <c r="Z215" s="442">
        <f t="shared" si="74"/>
        <v>0</v>
      </c>
      <c r="AA215" s="442">
        <f>IF(Таблица1050!$E$9=0,0,J215*10000/Таблица1050!$E$9)</f>
        <v>0</v>
      </c>
      <c r="AB215" s="442">
        <f t="shared" si="49"/>
        <v>0</v>
      </c>
    </row>
    <row r="216" spans="1:28" s="73" customFormat="1" ht="21" x14ac:dyDescent="0.15">
      <c r="A216" s="426" t="s">
        <v>1642</v>
      </c>
      <c r="B216" s="421" t="s">
        <v>1351</v>
      </c>
      <c r="C216" s="429">
        <v>197</v>
      </c>
      <c r="D216" s="95">
        <f>F216</f>
        <v>0</v>
      </c>
      <c r="E216" s="95">
        <f>G216</f>
        <v>0</v>
      </c>
      <c r="F216" s="95"/>
      <c r="G216" s="95"/>
      <c r="H216" s="95" t="s">
        <v>807</v>
      </c>
      <c r="I216" s="95" t="s">
        <v>807</v>
      </c>
      <c r="J216" s="95">
        <f>K216</f>
        <v>0</v>
      </c>
      <c r="K216" s="95"/>
      <c r="L216" s="95" t="s">
        <v>807</v>
      </c>
      <c r="M216" s="95" t="s">
        <v>807</v>
      </c>
      <c r="N216" s="95" t="s">
        <v>807</v>
      </c>
      <c r="O216" s="95" t="s">
        <v>807</v>
      </c>
      <c r="P216" s="95"/>
      <c r="Q216" s="95"/>
      <c r="R216" s="95"/>
      <c r="S216" s="95"/>
      <c r="T216" s="95"/>
      <c r="U216" s="95"/>
      <c r="V216" s="433"/>
      <c r="W216" s="438"/>
      <c r="X216" s="442">
        <f t="shared" si="72"/>
        <v>0</v>
      </c>
      <c r="Y216" s="442">
        <f t="shared" si="73"/>
        <v>0</v>
      </c>
      <c r="Z216" s="442">
        <f t="shared" si="74"/>
        <v>0</v>
      </c>
      <c r="AA216" s="442">
        <f>IF(Таблица1050!$E$9=0,0,J216*10000/Таблица1050!$E$9)</f>
        <v>0</v>
      </c>
      <c r="AB216" s="442">
        <f t="shared" si="49"/>
        <v>0</v>
      </c>
    </row>
    <row r="217" spans="1:28" s="73" customFormat="1" ht="21" x14ac:dyDescent="0.15">
      <c r="A217" s="250" t="s">
        <v>1473</v>
      </c>
      <c r="B217" s="245" t="s">
        <v>1037</v>
      </c>
      <c r="C217" s="429">
        <v>198</v>
      </c>
      <c r="D217" s="95">
        <f>F217+H217+M217</f>
        <v>0</v>
      </c>
      <c r="E217" s="95">
        <f>G217+I217+N217</f>
        <v>0</v>
      </c>
      <c r="F217" s="95">
        <f>F219+F220+F222+F223+F224+F218</f>
        <v>0</v>
      </c>
      <c r="G217" s="95">
        <f>G219+G220+G222+G223+G224+G218</f>
        <v>0</v>
      </c>
      <c r="H217" s="95">
        <f>H219+H223+H224</f>
        <v>0</v>
      </c>
      <c r="I217" s="95">
        <f>I219+I223+I224</f>
        <v>0</v>
      </c>
      <c r="J217" s="95">
        <f>J219+J220+J221+J222+J223+J224+J218</f>
        <v>0</v>
      </c>
      <c r="K217" s="95">
        <f>K219+K220+K222+K223+K224+K218</f>
        <v>0</v>
      </c>
      <c r="L217" s="95">
        <f>L219+L223+L224</f>
        <v>0</v>
      </c>
      <c r="M217" s="95">
        <f>M219+M221+M223+M224</f>
        <v>0</v>
      </c>
      <c r="N217" s="95">
        <f>N219+N221+N223+N224</f>
        <v>0</v>
      </c>
      <c r="O217" s="95">
        <f>O219+O221+O223+O224</f>
        <v>0</v>
      </c>
      <c r="P217" s="95">
        <f t="shared" ref="P217:W217" si="81">P219+P220+P221+P222+P223+P224+P218</f>
        <v>0</v>
      </c>
      <c r="Q217" s="95">
        <f t="shared" si="81"/>
        <v>0</v>
      </c>
      <c r="R217" s="95">
        <f t="shared" si="81"/>
        <v>0</v>
      </c>
      <c r="S217" s="95">
        <f t="shared" si="81"/>
        <v>0</v>
      </c>
      <c r="T217" s="95">
        <f t="shared" si="81"/>
        <v>0</v>
      </c>
      <c r="U217" s="95">
        <f t="shared" si="81"/>
        <v>0</v>
      </c>
      <c r="V217" s="95">
        <f t="shared" si="81"/>
        <v>0</v>
      </c>
      <c r="W217" s="95">
        <f t="shared" si="81"/>
        <v>0</v>
      </c>
      <c r="X217" s="442">
        <f t="shared" ref="X217:X236" si="82">IF(D217=0,0,J217*100/D217)</f>
        <v>0</v>
      </c>
      <c r="Y217" s="442">
        <f t="shared" ref="Y217:Y236" si="83">IF(D217=0,0,E217*100/D217)</f>
        <v>0</v>
      </c>
      <c r="Z217" s="442">
        <f t="shared" ref="Z217:Z236" si="84">IF(J217=0,0,E217/J217)</f>
        <v>0</v>
      </c>
      <c r="AA217" s="442">
        <f>IF(Таблица1050!$E$9=0,0,J217*10000/Таблица1050!$E$9)</f>
        <v>0</v>
      </c>
      <c r="AB217" s="442">
        <f t="shared" si="49"/>
        <v>0</v>
      </c>
    </row>
    <row r="218" spans="1:28" s="554" customFormat="1" ht="31.5" x14ac:dyDescent="0.15">
      <c r="A218" s="549" t="s">
        <v>1611</v>
      </c>
      <c r="B218" s="550" t="s">
        <v>1612</v>
      </c>
      <c r="C218" s="551" t="s">
        <v>1613</v>
      </c>
      <c r="D218" s="552">
        <f>F218</f>
        <v>0</v>
      </c>
      <c r="E218" s="552">
        <f>G218</f>
        <v>0</v>
      </c>
      <c r="F218" s="552"/>
      <c r="G218" s="552"/>
      <c r="H218" s="552" t="s">
        <v>357</v>
      </c>
      <c r="I218" s="552" t="s">
        <v>357</v>
      </c>
      <c r="J218" s="552">
        <f>K218</f>
        <v>0</v>
      </c>
      <c r="K218" s="552"/>
      <c r="L218" s="552" t="s">
        <v>357</v>
      </c>
      <c r="M218" s="552" t="s">
        <v>357</v>
      </c>
      <c r="N218" s="552" t="s">
        <v>357</v>
      </c>
      <c r="O218" s="552" t="s">
        <v>357</v>
      </c>
      <c r="P218" s="552"/>
      <c r="Q218" s="552"/>
      <c r="R218" s="552"/>
      <c r="S218" s="552"/>
      <c r="T218" s="552"/>
      <c r="U218" s="552"/>
      <c r="V218" s="552"/>
      <c r="W218" s="552"/>
      <c r="X218" s="553">
        <f>IF(D218=0,0,J218*100/D218)</f>
        <v>0</v>
      </c>
      <c r="Y218" s="553">
        <f>IF(D218=0,0,E218*100/D218)</f>
        <v>0</v>
      </c>
      <c r="Z218" s="553">
        <f>IF(J218=0,0,E218/J218)</f>
        <v>0</v>
      </c>
      <c r="AA218" s="553">
        <f>IF(Таблица1050!$E$9=0,0,J218*10000/Таблица1050!$E$9)</f>
        <v>0</v>
      </c>
      <c r="AB218" s="553">
        <f>(D218-E218)/1.2</f>
        <v>0</v>
      </c>
    </row>
    <row r="219" spans="1:28" s="73" customFormat="1" ht="21" x14ac:dyDescent="0.15">
      <c r="A219" s="250" t="s">
        <v>1474</v>
      </c>
      <c r="B219" s="245" t="s">
        <v>776</v>
      </c>
      <c r="C219" s="429" t="s">
        <v>1383</v>
      </c>
      <c r="D219" s="95">
        <f>F219+H219+M219</f>
        <v>0</v>
      </c>
      <c r="E219" s="95">
        <f>G219+I219+N219</f>
        <v>0</v>
      </c>
      <c r="F219" s="95"/>
      <c r="G219" s="95"/>
      <c r="H219" s="95"/>
      <c r="I219" s="95"/>
      <c r="J219" s="95">
        <f>K219+L219+O219</f>
        <v>0</v>
      </c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433"/>
      <c r="W219" s="438"/>
      <c r="X219" s="442">
        <f t="shared" si="82"/>
        <v>0</v>
      </c>
      <c r="Y219" s="442">
        <f t="shared" si="83"/>
        <v>0</v>
      </c>
      <c r="Z219" s="442">
        <f t="shared" si="84"/>
        <v>0</v>
      </c>
      <c r="AA219" s="442">
        <f>IF(Таблица1050!$E$9=0,0,J219*10000/Таблица1050!$E$9)</f>
        <v>0</v>
      </c>
      <c r="AB219" s="442">
        <f t="shared" si="49"/>
        <v>0</v>
      </c>
    </row>
    <row r="220" spans="1:28" s="73" customFormat="1" x14ac:dyDescent="0.15">
      <c r="A220" s="250" t="s">
        <v>1475</v>
      </c>
      <c r="B220" s="245" t="s">
        <v>777</v>
      </c>
      <c r="C220" s="429" t="s">
        <v>1384</v>
      </c>
      <c r="D220" s="95">
        <f>F220</f>
        <v>0</v>
      </c>
      <c r="E220" s="95">
        <f>G220</f>
        <v>0</v>
      </c>
      <c r="F220" s="95">
        <f>Таблица1102!D11</f>
        <v>0</v>
      </c>
      <c r="G220" s="95">
        <f>Таблица1102!E11</f>
        <v>0</v>
      </c>
      <c r="H220" s="95" t="s">
        <v>807</v>
      </c>
      <c r="I220" s="95" t="s">
        <v>807</v>
      </c>
      <c r="J220" s="95">
        <f>K220</f>
        <v>0</v>
      </c>
      <c r="K220" s="95">
        <f>Таблица1102!F11</f>
        <v>0</v>
      </c>
      <c r="L220" s="95" t="s">
        <v>807</v>
      </c>
      <c r="M220" s="95" t="s">
        <v>807</v>
      </c>
      <c r="N220" s="95" t="s">
        <v>807</v>
      </c>
      <c r="O220" s="95" t="s">
        <v>807</v>
      </c>
      <c r="P220" s="95"/>
      <c r="Q220" s="95"/>
      <c r="R220" s="95"/>
      <c r="S220" s="95"/>
      <c r="T220" s="95"/>
      <c r="U220" s="95"/>
      <c r="V220" s="433"/>
      <c r="W220" s="438"/>
      <c r="X220" s="442">
        <f t="shared" si="82"/>
        <v>0</v>
      </c>
      <c r="Y220" s="442">
        <f t="shared" si="83"/>
        <v>0</v>
      </c>
      <c r="Z220" s="442">
        <f t="shared" si="84"/>
        <v>0</v>
      </c>
      <c r="AA220" s="442">
        <f>IF(Таблица1050!$E$9=0,0,J220*10000/Таблица1050!$E$9)</f>
        <v>0</v>
      </c>
      <c r="AB220" s="442">
        <f t="shared" si="49"/>
        <v>0</v>
      </c>
    </row>
    <row r="221" spans="1:28" s="73" customFormat="1" x14ac:dyDescent="0.15">
      <c r="A221" s="250" t="s">
        <v>1476</v>
      </c>
      <c r="B221" s="245" t="s">
        <v>778</v>
      </c>
      <c r="C221" s="429" t="s">
        <v>1385</v>
      </c>
      <c r="D221" s="95">
        <f>M221</f>
        <v>0</v>
      </c>
      <c r="E221" s="95">
        <f>N221</f>
        <v>0</v>
      </c>
      <c r="F221" s="95" t="s">
        <v>807</v>
      </c>
      <c r="G221" s="95" t="s">
        <v>807</v>
      </c>
      <c r="H221" s="95" t="s">
        <v>807</v>
      </c>
      <c r="I221" s="95" t="s">
        <v>807</v>
      </c>
      <c r="J221" s="95">
        <f>O221</f>
        <v>0</v>
      </c>
      <c r="K221" s="95" t="s">
        <v>807</v>
      </c>
      <c r="L221" s="95" t="s">
        <v>807</v>
      </c>
      <c r="M221" s="95"/>
      <c r="N221" s="95"/>
      <c r="O221" s="95"/>
      <c r="P221" s="95"/>
      <c r="Q221" s="95"/>
      <c r="R221" s="95"/>
      <c r="S221" s="95"/>
      <c r="T221" s="95"/>
      <c r="U221" s="95"/>
      <c r="V221" s="433"/>
      <c r="W221" s="438"/>
      <c r="X221" s="442">
        <f t="shared" si="82"/>
        <v>0</v>
      </c>
      <c r="Y221" s="442">
        <f t="shared" si="83"/>
        <v>0</v>
      </c>
      <c r="Z221" s="442">
        <f t="shared" si="84"/>
        <v>0</v>
      </c>
      <c r="AA221" s="442">
        <f>IF(Таблица1050!$E$9=0,0,J221*10000/Таблица1050!$E$9)</f>
        <v>0</v>
      </c>
      <c r="AB221" s="442">
        <f t="shared" si="49"/>
        <v>0</v>
      </c>
    </row>
    <row r="222" spans="1:28" s="73" customFormat="1" ht="21" x14ac:dyDescent="0.15">
      <c r="A222" s="250" t="s">
        <v>1477</v>
      </c>
      <c r="B222" s="245" t="s">
        <v>779</v>
      </c>
      <c r="C222" s="429" t="s">
        <v>1386</v>
      </c>
      <c r="D222" s="95">
        <f>F222</f>
        <v>0</v>
      </c>
      <c r="E222" s="95">
        <f>G222</f>
        <v>0</v>
      </c>
      <c r="F222" s="95"/>
      <c r="G222" s="95"/>
      <c r="H222" s="95" t="s">
        <v>807</v>
      </c>
      <c r="I222" s="95" t="s">
        <v>807</v>
      </c>
      <c r="J222" s="95">
        <f>K222</f>
        <v>0</v>
      </c>
      <c r="K222" s="95"/>
      <c r="L222" s="95" t="s">
        <v>807</v>
      </c>
      <c r="M222" s="95" t="s">
        <v>807</v>
      </c>
      <c r="N222" s="95" t="s">
        <v>807</v>
      </c>
      <c r="O222" s="95" t="s">
        <v>807</v>
      </c>
      <c r="P222" s="95"/>
      <c r="Q222" s="95"/>
      <c r="R222" s="95"/>
      <c r="S222" s="95"/>
      <c r="T222" s="95"/>
      <c r="U222" s="95"/>
      <c r="V222" s="433"/>
      <c r="W222" s="438"/>
      <c r="X222" s="442">
        <f t="shared" si="82"/>
        <v>0</v>
      </c>
      <c r="Y222" s="442">
        <f t="shared" si="83"/>
        <v>0</v>
      </c>
      <c r="Z222" s="442">
        <f t="shared" si="84"/>
        <v>0</v>
      </c>
      <c r="AA222" s="442">
        <f>IF(Таблица1050!$E$9=0,0,J222*10000/Таблица1050!$E$9)</f>
        <v>0</v>
      </c>
      <c r="AB222" s="442">
        <f t="shared" si="49"/>
        <v>0</v>
      </c>
    </row>
    <row r="223" spans="1:28" s="73" customFormat="1" x14ac:dyDescent="0.15">
      <c r="A223" s="250" t="s">
        <v>1478</v>
      </c>
      <c r="B223" s="245" t="s">
        <v>780</v>
      </c>
      <c r="C223" s="429" t="s">
        <v>1387</v>
      </c>
      <c r="D223" s="95">
        <f t="shared" ref="D223:E224" si="85">F223+H223+M223</f>
        <v>0</v>
      </c>
      <c r="E223" s="95">
        <f t="shared" si="85"/>
        <v>0</v>
      </c>
      <c r="F223" s="95"/>
      <c r="G223" s="95"/>
      <c r="H223" s="95"/>
      <c r="I223" s="95"/>
      <c r="J223" s="95">
        <f t="shared" ref="J223:J224" si="86">K223+L223+O223</f>
        <v>0</v>
      </c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433"/>
      <c r="W223" s="438"/>
      <c r="X223" s="442">
        <f t="shared" si="82"/>
        <v>0</v>
      </c>
      <c r="Y223" s="442">
        <f t="shared" si="83"/>
        <v>0</v>
      </c>
      <c r="Z223" s="442">
        <f t="shared" si="84"/>
        <v>0</v>
      </c>
      <c r="AA223" s="442">
        <f>IF(Таблица1050!$E$9=0,0,J223*10000/Таблица1050!$E$9)</f>
        <v>0</v>
      </c>
      <c r="AB223" s="442">
        <f t="shared" si="49"/>
        <v>0</v>
      </c>
    </row>
    <row r="224" spans="1:28" s="73" customFormat="1" ht="21" x14ac:dyDescent="0.15">
      <c r="A224" s="250" t="s">
        <v>1479</v>
      </c>
      <c r="B224" s="245" t="s">
        <v>781</v>
      </c>
      <c r="C224" s="429" t="s">
        <v>1388</v>
      </c>
      <c r="D224" s="95">
        <f t="shared" si="85"/>
        <v>0</v>
      </c>
      <c r="E224" s="95">
        <f t="shared" si="85"/>
        <v>0</v>
      </c>
      <c r="F224" s="95"/>
      <c r="G224" s="95"/>
      <c r="H224" s="95"/>
      <c r="I224" s="95"/>
      <c r="J224" s="95">
        <f t="shared" si="86"/>
        <v>0</v>
      </c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433"/>
      <c r="W224" s="438"/>
      <c r="X224" s="442">
        <f t="shared" si="82"/>
        <v>0</v>
      </c>
      <c r="Y224" s="442">
        <f t="shared" si="83"/>
        <v>0</v>
      </c>
      <c r="Z224" s="442">
        <f t="shared" si="84"/>
        <v>0</v>
      </c>
      <c r="AA224" s="442">
        <f>IF(Таблица1050!$E$9=0,0,J224*10000/Таблица1050!$E$9)</f>
        <v>0</v>
      </c>
      <c r="AB224" s="442">
        <f t="shared" ref="AB224:AB249" si="87">(D224-E224)/1.2</f>
        <v>0</v>
      </c>
    </row>
    <row r="225" spans="1:28" s="73" customFormat="1" x14ac:dyDescent="0.15">
      <c r="A225" s="250" t="s">
        <v>561</v>
      </c>
      <c r="B225" s="245">
        <v>190</v>
      </c>
      <c r="C225" s="100">
        <v>199</v>
      </c>
      <c r="D225" s="95">
        <f t="shared" si="80"/>
        <v>0</v>
      </c>
      <c r="E225" s="95">
        <f t="shared" si="80"/>
        <v>0</v>
      </c>
      <c r="F225" s="95"/>
      <c r="G225" s="95"/>
      <c r="H225" s="95"/>
      <c r="I225" s="95"/>
      <c r="J225" s="95">
        <f>K225+L225+O225</f>
        <v>0</v>
      </c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433"/>
      <c r="W225" s="438"/>
      <c r="X225" s="442">
        <f t="shared" si="82"/>
        <v>0</v>
      </c>
      <c r="Y225" s="442">
        <f t="shared" si="83"/>
        <v>0</v>
      </c>
      <c r="Z225" s="442">
        <f t="shared" si="84"/>
        <v>0</v>
      </c>
      <c r="AA225" s="442">
        <f>IF(Таблица1050!$E$9=0,0,J225*10000/Таблица1050!$E$9)</f>
        <v>0</v>
      </c>
      <c r="AB225" s="442">
        <f t="shared" si="87"/>
        <v>0</v>
      </c>
    </row>
    <row r="226" spans="1:28" s="73" customFormat="1" x14ac:dyDescent="0.15">
      <c r="A226" s="250" t="s">
        <v>669</v>
      </c>
      <c r="B226" s="245">
        <v>191</v>
      </c>
      <c r="C226" s="100">
        <v>200</v>
      </c>
      <c r="D226" s="95">
        <f t="shared" si="80"/>
        <v>0</v>
      </c>
      <c r="E226" s="95">
        <f t="shared" si="80"/>
        <v>0</v>
      </c>
      <c r="F226" s="95"/>
      <c r="G226" s="95"/>
      <c r="H226" s="95"/>
      <c r="I226" s="95"/>
      <c r="J226" s="95">
        <f>K226+L226+O226</f>
        <v>0</v>
      </c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433"/>
      <c r="W226" s="438"/>
      <c r="X226" s="442">
        <f t="shared" si="82"/>
        <v>0</v>
      </c>
      <c r="Y226" s="442">
        <f t="shared" si="83"/>
        <v>0</v>
      </c>
      <c r="Z226" s="442">
        <f t="shared" si="84"/>
        <v>0</v>
      </c>
      <c r="AA226" s="442">
        <f>IF(Таблица1050!$E$9=0,0,J226*10000/Таблица1050!$E$9)</f>
        <v>0</v>
      </c>
      <c r="AB226" s="442">
        <f t="shared" si="87"/>
        <v>0</v>
      </c>
    </row>
    <row r="227" spans="1:28" s="73" customFormat="1" x14ac:dyDescent="0.15">
      <c r="A227" s="250" t="s">
        <v>670</v>
      </c>
      <c r="B227" s="245">
        <v>192</v>
      </c>
      <c r="C227" s="100">
        <v>201</v>
      </c>
      <c r="D227" s="95">
        <f t="shared" si="80"/>
        <v>0</v>
      </c>
      <c r="E227" s="95">
        <f t="shared" si="80"/>
        <v>0</v>
      </c>
      <c r="F227" s="95"/>
      <c r="G227" s="95"/>
      <c r="H227" s="95"/>
      <c r="I227" s="95"/>
      <c r="J227" s="95">
        <f>K227+L227+O227</f>
        <v>0</v>
      </c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433"/>
      <c r="W227" s="438"/>
      <c r="X227" s="442">
        <f t="shared" si="82"/>
        <v>0</v>
      </c>
      <c r="Y227" s="442">
        <f t="shared" si="83"/>
        <v>0</v>
      </c>
      <c r="Z227" s="442">
        <f t="shared" si="84"/>
        <v>0</v>
      </c>
      <c r="AA227" s="442">
        <f>IF(Таблица1050!$E$9=0,0,J227*10000/Таблица1050!$E$9)</f>
        <v>0</v>
      </c>
      <c r="AB227" s="442">
        <f t="shared" si="87"/>
        <v>0</v>
      </c>
    </row>
    <row r="228" spans="1:28" s="73" customFormat="1" x14ac:dyDescent="0.15">
      <c r="A228" s="250" t="s">
        <v>171</v>
      </c>
      <c r="B228" s="245">
        <v>193</v>
      </c>
      <c r="C228" s="100">
        <v>202</v>
      </c>
      <c r="D228" s="95">
        <f t="shared" si="80"/>
        <v>0</v>
      </c>
      <c r="E228" s="95">
        <f t="shared" si="80"/>
        <v>0</v>
      </c>
      <c r="F228" s="95"/>
      <c r="G228" s="95"/>
      <c r="H228" s="95"/>
      <c r="I228" s="95"/>
      <c r="J228" s="95">
        <f>K228+L228+O228</f>
        <v>0</v>
      </c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433"/>
      <c r="W228" s="438"/>
      <c r="X228" s="442">
        <f t="shared" si="82"/>
        <v>0</v>
      </c>
      <c r="Y228" s="442">
        <f t="shared" si="83"/>
        <v>0</v>
      </c>
      <c r="Z228" s="442">
        <f t="shared" si="84"/>
        <v>0</v>
      </c>
      <c r="AA228" s="442">
        <f>IF(Таблица1050!$E$9=0,0,J228*10000/Таблица1050!$E$9)</f>
        <v>0</v>
      </c>
      <c r="AB228" s="442">
        <f t="shared" si="87"/>
        <v>0</v>
      </c>
    </row>
    <row r="229" spans="1:28" s="73" customFormat="1" x14ac:dyDescent="0.15">
      <c r="A229" s="250" t="s">
        <v>1480</v>
      </c>
      <c r="B229" s="245">
        <v>194</v>
      </c>
      <c r="C229" s="100">
        <v>203</v>
      </c>
      <c r="D229" s="95">
        <f>F229+H229+M229</f>
        <v>0</v>
      </c>
      <c r="E229" s="95">
        <f t="shared" si="80"/>
        <v>0</v>
      </c>
      <c r="F229" s="95">
        <f>F230+F231+F232</f>
        <v>0</v>
      </c>
      <c r="G229" s="95">
        <f t="shared" ref="G229:I229" si="88">G230+G231+G232</f>
        <v>0</v>
      </c>
      <c r="H229" s="95">
        <f t="shared" si="88"/>
        <v>0</v>
      </c>
      <c r="I229" s="95">
        <f t="shared" si="88"/>
        <v>0</v>
      </c>
      <c r="J229" s="95">
        <f>K229+L229+O229</f>
        <v>0</v>
      </c>
      <c r="K229" s="95">
        <f>K230+K231+K232</f>
        <v>0</v>
      </c>
      <c r="L229" s="95">
        <f>L230+L231+L232</f>
        <v>0</v>
      </c>
      <c r="M229" s="95">
        <f t="shared" ref="M229:S229" si="89">M230+M231+M232</f>
        <v>0</v>
      </c>
      <c r="N229" s="95">
        <f>N230+N231+N232</f>
        <v>0</v>
      </c>
      <c r="O229" s="95">
        <f t="shared" si="89"/>
        <v>0</v>
      </c>
      <c r="P229" s="95">
        <f t="shared" si="89"/>
        <v>0</v>
      </c>
      <c r="Q229" s="95">
        <f>Q230+Q231+Q232</f>
        <v>0</v>
      </c>
      <c r="R229" s="95">
        <f t="shared" si="89"/>
        <v>0</v>
      </c>
      <c r="S229" s="95">
        <f t="shared" si="89"/>
        <v>0</v>
      </c>
      <c r="T229" s="95">
        <f>T230+T231+T232</f>
        <v>0</v>
      </c>
      <c r="U229" s="95">
        <f t="shared" ref="U229:V229" si="90">U230+U231+U232</f>
        <v>0</v>
      </c>
      <c r="V229" s="95">
        <f t="shared" si="90"/>
        <v>0</v>
      </c>
      <c r="W229" s="95">
        <f>W230+W231+W232</f>
        <v>0</v>
      </c>
      <c r="X229" s="442">
        <f t="shared" si="82"/>
        <v>0</v>
      </c>
      <c r="Y229" s="442">
        <f t="shared" si="83"/>
        <v>0</v>
      </c>
      <c r="Z229" s="442">
        <f t="shared" si="84"/>
        <v>0</v>
      </c>
      <c r="AA229" s="442">
        <f>IF(Таблица1050!$E$9=0,0,J229*10000/Таблица1050!$E$9)</f>
        <v>0</v>
      </c>
      <c r="AB229" s="442">
        <f t="shared" si="87"/>
        <v>0</v>
      </c>
    </row>
    <row r="230" spans="1:28" s="73" customFormat="1" x14ac:dyDescent="0.15">
      <c r="A230" s="250" t="s">
        <v>768</v>
      </c>
      <c r="B230" s="245">
        <v>195</v>
      </c>
      <c r="C230" s="100">
        <v>204</v>
      </c>
      <c r="D230" s="95">
        <f t="shared" si="80"/>
        <v>0</v>
      </c>
      <c r="E230" s="95">
        <f t="shared" si="80"/>
        <v>0</v>
      </c>
      <c r="F230" s="95"/>
      <c r="G230" s="95"/>
      <c r="H230" s="95"/>
      <c r="I230" s="95"/>
      <c r="J230" s="95">
        <f t="shared" ref="J230:J232" si="91">K230+L230+O230</f>
        <v>0</v>
      </c>
      <c r="K230" s="95"/>
      <c r="L230" s="95"/>
      <c r="M230" s="95"/>
      <c r="N230" s="95"/>
      <c r="O230" s="95"/>
      <c r="P230" s="95"/>
      <c r="Q230" s="95"/>
      <c r="R230" s="95"/>
      <c r="S230" s="95"/>
      <c r="T230" s="98"/>
      <c r="U230" s="98"/>
      <c r="V230" s="433"/>
      <c r="W230" s="438"/>
      <c r="X230" s="442">
        <f t="shared" si="82"/>
        <v>0</v>
      </c>
      <c r="Y230" s="442">
        <f t="shared" si="83"/>
        <v>0</v>
      </c>
      <c r="Z230" s="442">
        <f t="shared" si="84"/>
        <v>0</v>
      </c>
      <c r="AA230" s="442">
        <f>IF(Таблица1050!$E$9=0,0,J230*10000/Таблица1050!$E$9)</f>
        <v>0</v>
      </c>
      <c r="AB230" s="442">
        <f t="shared" si="87"/>
        <v>0</v>
      </c>
    </row>
    <row r="231" spans="1:28" s="73" customFormat="1" x14ac:dyDescent="0.15">
      <c r="A231" s="250" t="s">
        <v>769</v>
      </c>
      <c r="B231" s="245">
        <v>196</v>
      </c>
      <c r="C231" s="100">
        <v>205</v>
      </c>
      <c r="D231" s="95">
        <f t="shared" si="80"/>
        <v>0</v>
      </c>
      <c r="E231" s="95">
        <f t="shared" si="80"/>
        <v>0</v>
      </c>
      <c r="F231" s="95"/>
      <c r="G231" s="95"/>
      <c r="H231" s="95"/>
      <c r="I231" s="95"/>
      <c r="J231" s="95">
        <f t="shared" si="91"/>
        <v>0</v>
      </c>
      <c r="K231" s="95"/>
      <c r="L231" s="95"/>
      <c r="M231" s="95"/>
      <c r="N231" s="95"/>
      <c r="O231" s="95"/>
      <c r="P231" s="95"/>
      <c r="Q231" s="95"/>
      <c r="R231" s="95"/>
      <c r="S231" s="95"/>
      <c r="T231" s="98"/>
      <c r="U231" s="98"/>
      <c r="V231" s="433"/>
      <c r="W231" s="438"/>
      <c r="X231" s="442">
        <f t="shared" si="82"/>
        <v>0</v>
      </c>
      <c r="Y231" s="442">
        <f t="shared" si="83"/>
        <v>0</v>
      </c>
      <c r="Z231" s="442">
        <f t="shared" si="84"/>
        <v>0</v>
      </c>
      <c r="AA231" s="442">
        <f>IF(Таблица1050!$E$9=0,0,J231*10000/Таблица1050!$E$9)</f>
        <v>0</v>
      </c>
      <c r="AB231" s="442">
        <f t="shared" si="87"/>
        <v>0</v>
      </c>
    </row>
    <row r="232" spans="1:28" s="73" customFormat="1" x14ac:dyDescent="0.15">
      <c r="A232" s="250" t="s">
        <v>770</v>
      </c>
      <c r="B232" s="245">
        <v>197</v>
      </c>
      <c r="C232" s="100">
        <v>206</v>
      </c>
      <c r="D232" s="95">
        <f t="shared" si="80"/>
        <v>0</v>
      </c>
      <c r="E232" s="95">
        <f t="shared" si="80"/>
        <v>0</v>
      </c>
      <c r="F232" s="95"/>
      <c r="G232" s="95"/>
      <c r="H232" s="95"/>
      <c r="I232" s="95"/>
      <c r="J232" s="95">
        <f t="shared" si="91"/>
        <v>0</v>
      </c>
      <c r="K232" s="95"/>
      <c r="L232" s="95"/>
      <c r="M232" s="95"/>
      <c r="N232" s="95"/>
      <c r="O232" s="95"/>
      <c r="P232" s="95"/>
      <c r="Q232" s="95"/>
      <c r="R232" s="95"/>
      <c r="S232" s="95"/>
      <c r="T232" s="98"/>
      <c r="U232" s="98"/>
      <c r="V232" s="433"/>
      <c r="W232" s="438"/>
      <c r="X232" s="442">
        <f t="shared" si="82"/>
        <v>0</v>
      </c>
      <c r="Y232" s="442">
        <f t="shared" si="83"/>
        <v>0</v>
      </c>
      <c r="Z232" s="442">
        <f t="shared" si="84"/>
        <v>0</v>
      </c>
      <c r="AA232" s="442">
        <f>IF(Таблица1050!$E$9=0,0,J232*10000/Таблица1050!$E$9)</f>
        <v>0</v>
      </c>
      <c r="AB232" s="442">
        <f t="shared" si="87"/>
        <v>0</v>
      </c>
    </row>
    <row r="233" spans="1:28" s="73" customFormat="1" x14ac:dyDescent="0.15">
      <c r="A233" s="250" t="s">
        <v>562</v>
      </c>
      <c r="B233" s="245">
        <v>198</v>
      </c>
      <c r="C233" s="100">
        <v>207</v>
      </c>
      <c r="D233" s="95">
        <f>F233+H233+M233</f>
        <v>0</v>
      </c>
      <c r="E233" s="95">
        <f t="shared" ref="D233:E240" si="92">G233+I233+N233</f>
        <v>0</v>
      </c>
      <c r="F233" s="95">
        <f>F237+F239+F240</f>
        <v>0</v>
      </c>
      <c r="G233" s="95">
        <f t="shared" ref="G233:H233" si="93">G237+G239+G240</f>
        <v>0</v>
      </c>
      <c r="H233" s="95">
        <f t="shared" si="93"/>
        <v>0</v>
      </c>
      <c r="I233" s="95">
        <f>I237+I239+I240</f>
        <v>0</v>
      </c>
      <c r="J233" s="95">
        <f>K233+L233+O233</f>
        <v>0</v>
      </c>
      <c r="K233" s="95">
        <f>K237+K239+K240</f>
        <v>0</v>
      </c>
      <c r="L233" s="95">
        <f>L237+L239+L240</f>
        <v>0</v>
      </c>
      <c r="M233" s="95">
        <f t="shared" ref="M233:R233" si="94">M237+M239+M240</f>
        <v>0</v>
      </c>
      <c r="N233" s="95">
        <f t="shared" si="94"/>
        <v>0</v>
      </c>
      <c r="O233" s="95">
        <f t="shared" si="94"/>
        <v>0</v>
      </c>
      <c r="P233" s="95">
        <f t="shared" si="94"/>
        <v>0</v>
      </c>
      <c r="Q233" s="95">
        <f t="shared" si="94"/>
        <v>0</v>
      </c>
      <c r="R233" s="95">
        <f t="shared" si="94"/>
        <v>0</v>
      </c>
      <c r="S233" s="95">
        <f>S237+S239+S240</f>
        <v>0</v>
      </c>
      <c r="T233" s="95"/>
      <c r="U233" s="95"/>
      <c r="V233" s="95">
        <f>V237+V239+V240</f>
        <v>0</v>
      </c>
      <c r="W233" s="95">
        <f>W237+W239+W240</f>
        <v>0</v>
      </c>
      <c r="X233" s="442">
        <f t="shared" si="82"/>
        <v>0</v>
      </c>
      <c r="Y233" s="442">
        <f t="shared" si="83"/>
        <v>0</v>
      </c>
      <c r="Z233" s="442">
        <f t="shared" si="84"/>
        <v>0</v>
      </c>
      <c r="AA233" s="442">
        <f>IF(Таблица1050!$E$9=0,0,J233*10000/Таблица1050!$E$9)</f>
        <v>0</v>
      </c>
      <c r="AB233" s="442">
        <f t="shared" si="87"/>
        <v>0</v>
      </c>
    </row>
    <row r="234" spans="1:28" s="73" customFormat="1" x14ac:dyDescent="0.15">
      <c r="A234" s="426" t="s">
        <v>1352</v>
      </c>
      <c r="B234" s="424" t="s">
        <v>1353</v>
      </c>
      <c r="C234" s="100">
        <v>208</v>
      </c>
      <c r="D234" s="95">
        <f t="shared" si="92"/>
        <v>0</v>
      </c>
      <c r="E234" s="95">
        <f t="shared" si="92"/>
        <v>0</v>
      </c>
      <c r="F234" s="95"/>
      <c r="G234" s="95"/>
      <c r="H234" s="95"/>
      <c r="I234" s="95"/>
      <c r="J234" s="95">
        <f>K234+L234+O234</f>
        <v>0</v>
      </c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442">
        <f t="shared" si="82"/>
        <v>0</v>
      </c>
      <c r="Y234" s="442">
        <f t="shared" si="83"/>
        <v>0</v>
      </c>
      <c r="Z234" s="442">
        <f t="shared" si="84"/>
        <v>0</v>
      </c>
      <c r="AA234" s="442">
        <f>IF(Таблица1050!$E$9=0,0,J234*10000/Таблица1050!$E$9)</f>
        <v>0</v>
      </c>
      <c r="AB234" s="442">
        <f t="shared" si="87"/>
        <v>0</v>
      </c>
    </row>
    <row r="235" spans="1:28" s="73" customFormat="1" ht="42" x14ac:dyDescent="0.15">
      <c r="A235" s="426" t="s">
        <v>1354</v>
      </c>
      <c r="B235" s="424" t="s">
        <v>1355</v>
      </c>
      <c r="C235" s="100">
        <v>209</v>
      </c>
      <c r="D235" s="95">
        <f t="shared" si="92"/>
        <v>0</v>
      </c>
      <c r="E235" s="95">
        <f t="shared" si="92"/>
        <v>0</v>
      </c>
      <c r="F235" s="95"/>
      <c r="G235" s="95"/>
      <c r="H235" s="95"/>
      <c r="I235" s="95"/>
      <c r="J235" s="95">
        <f>K235+L235+O235</f>
        <v>0</v>
      </c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442">
        <f t="shared" si="82"/>
        <v>0</v>
      </c>
      <c r="Y235" s="442">
        <f t="shared" si="83"/>
        <v>0</v>
      </c>
      <c r="Z235" s="442">
        <f t="shared" si="84"/>
        <v>0</v>
      </c>
      <c r="AA235" s="442">
        <f>IF(Таблица1050!$E$9=0,0,J235*10000/Таблица1050!$E$9)</f>
        <v>0</v>
      </c>
      <c r="AB235" s="442">
        <f t="shared" si="87"/>
        <v>0</v>
      </c>
    </row>
    <row r="236" spans="1:28" s="73" customFormat="1" x14ac:dyDescent="0.15">
      <c r="A236" s="426" t="s">
        <v>1356</v>
      </c>
      <c r="B236" s="424" t="s">
        <v>1357</v>
      </c>
      <c r="C236" s="100">
        <v>210</v>
      </c>
      <c r="D236" s="95">
        <f t="shared" si="92"/>
        <v>0</v>
      </c>
      <c r="E236" s="95">
        <f t="shared" si="92"/>
        <v>0</v>
      </c>
      <c r="F236" s="95"/>
      <c r="G236" s="95"/>
      <c r="H236" s="95"/>
      <c r="I236" s="95"/>
      <c r="J236" s="95">
        <f>K236+L236+O236</f>
        <v>0</v>
      </c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442">
        <f t="shared" si="82"/>
        <v>0</v>
      </c>
      <c r="Y236" s="442">
        <f t="shared" si="83"/>
        <v>0</v>
      </c>
      <c r="Z236" s="442">
        <f t="shared" si="84"/>
        <v>0</v>
      </c>
      <c r="AA236" s="442">
        <f>IF(Таблица1050!$E$9=0,0,J236*10000/Таблица1050!$E$9)</f>
        <v>0</v>
      </c>
      <c r="AB236" s="442">
        <f t="shared" si="87"/>
        <v>0</v>
      </c>
    </row>
    <row r="237" spans="1:28" s="73" customFormat="1" x14ac:dyDescent="0.15">
      <c r="A237" s="250" t="s">
        <v>771</v>
      </c>
      <c r="B237" s="245">
        <v>199</v>
      </c>
      <c r="C237" s="100" t="s">
        <v>1389</v>
      </c>
      <c r="D237" s="95">
        <f t="shared" si="92"/>
        <v>0</v>
      </c>
      <c r="E237" s="95">
        <f t="shared" si="92"/>
        <v>0</v>
      </c>
      <c r="F237" s="95"/>
      <c r="G237" s="95"/>
      <c r="H237" s="95"/>
      <c r="I237" s="95"/>
      <c r="J237" s="95">
        <f>K237+L237+O237</f>
        <v>0</v>
      </c>
      <c r="K237" s="95"/>
      <c r="L237" s="95"/>
      <c r="M237" s="95"/>
      <c r="N237" s="95"/>
      <c r="O237" s="95"/>
      <c r="P237" s="95"/>
      <c r="Q237" s="95"/>
      <c r="R237" s="95"/>
      <c r="S237" s="95"/>
      <c r="T237" s="95" t="s">
        <v>357</v>
      </c>
      <c r="U237" s="95" t="s">
        <v>357</v>
      </c>
      <c r="V237" s="433"/>
      <c r="W237" s="438"/>
      <c r="X237" s="442">
        <f t="shared" ref="X237:X249" si="95">IF(D237=0,0,J237*100/D237)</f>
        <v>0</v>
      </c>
      <c r="Y237" s="442">
        <f t="shared" ref="Y237:Y249" si="96">IF(D237=0,0,E237*100/D237)</f>
        <v>0</v>
      </c>
      <c r="Z237" s="442">
        <f t="shared" ref="Z237:Z249" si="97">IF(J237=0,0,E237/J237)</f>
        <v>0</v>
      </c>
      <c r="AA237" s="442">
        <f>IF(Таблица1050!$E$9=0,0,J237*10000/Таблица1050!$E$9)</f>
        <v>0</v>
      </c>
      <c r="AB237" s="442">
        <f t="shared" si="87"/>
        <v>0</v>
      </c>
    </row>
    <row r="238" spans="1:28" s="73" customFormat="1" x14ac:dyDescent="0.15">
      <c r="A238" s="250" t="s">
        <v>772</v>
      </c>
      <c r="B238" s="245">
        <v>200</v>
      </c>
      <c r="C238" s="100" t="s">
        <v>1390</v>
      </c>
      <c r="D238" s="98" t="s">
        <v>807</v>
      </c>
      <c r="E238" s="98" t="s">
        <v>807</v>
      </c>
      <c r="F238" s="98" t="s">
        <v>807</v>
      </c>
      <c r="G238" s="98" t="s">
        <v>807</v>
      </c>
      <c r="H238" s="98" t="s">
        <v>807</v>
      </c>
      <c r="I238" s="98" t="s">
        <v>807</v>
      </c>
      <c r="J238" s="98" t="s">
        <v>807</v>
      </c>
      <c r="K238" s="98" t="s">
        <v>807</v>
      </c>
      <c r="L238" s="98" t="s">
        <v>807</v>
      </c>
      <c r="M238" s="98" t="s">
        <v>807</v>
      </c>
      <c r="N238" s="98" t="s">
        <v>807</v>
      </c>
      <c r="O238" s="98" t="s">
        <v>807</v>
      </c>
      <c r="P238" s="98" t="s">
        <v>807</v>
      </c>
      <c r="Q238" s="98" t="s">
        <v>807</v>
      </c>
      <c r="R238" s="98" t="s">
        <v>807</v>
      </c>
      <c r="S238" s="98" t="s">
        <v>807</v>
      </c>
      <c r="T238" s="98" t="s">
        <v>357</v>
      </c>
      <c r="U238" s="98" t="s">
        <v>357</v>
      </c>
      <c r="V238" s="459" t="s">
        <v>807</v>
      </c>
      <c r="W238" s="462" t="s">
        <v>807</v>
      </c>
      <c r="X238" s="440" t="s">
        <v>807</v>
      </c>
      <c r="Y238" s="440" t="s">
        <v>807</v>
      </c>
      <c r="Z238" s="440" t="s">
        <v>807</v>
      </c>
      <c r="AA238" s="442">
        <f>IF(Таблица1050!$E$9=0,0,J238*10000/Таблица1050!$E$9)</f>
        <v>0</v>
      </c>
      <c r="AB238" s="440" t="s">
        <v>807</v>
      </c>
    </row>
    <row r="239" spans="1:28" s="73" customFormat="1" x14ac:dyDescent="0.15">
      <c r="A239" s="250" t="s">
        <v>773</v>
      </c>
      <c r="B239" s="245">
        <v>201</v>
      </c>
      <c r="C239" s="100" t="s">
        <v>1391</v>
      </c>
      <c r="D239" s="95">
        <f t="shared" si="92"/>
        <v>0</v>
      </c>
      <c r="E239" s="95">
        <f t="shared" si="92"/>
        <v>0</v>
      </c>
      <c r="F239" s="95"/>
      <c r="G239" s="95"/>
      <c r="H239" s="95"/>
      <c r="I239" s="95"/>
      <c r="J239" s="95">
        <f>K239+L239+O239</f>
        <v>0</v>
      </c>
      <c r="K239" s="95"/>
      <c r="L239" s="95"/>
      <c r="M239" s="95"/>
      <c r="N239" s="95"/>
      <c r="O239" s="95"/>
      <c r="P239" s="95"/>
      <c r="Q239" s="95"/>
      <c r="R239" s="95"/>
      <c r="S239" s="95"/>
      <c r="T239" s="95" t="s">
        <v>357</v>
      </c>
      <c r="U239" s="95" t="s">
        <v>357</v>
      </c>
      <c r="V239" s="433"/>
      <c r="W239" s="438"/>
      <c r="X239" s="442">
        <f t="shared" si="95"/>
        <v>0</v>
      </c>
      <c r="Y239" s="442">
        <f t="shared" si="96"/>
        <v>0</v>
      </c>
      <c r="Z239" s="442">
        <f t="shared" si="97"/>
        <v>0</v>
      </c>
      <c r="AA239" s="442">
        <f>IF(Таблица1050!$E$9=0,0,J239*10000/Таблица1050!$E$9)</f>
        <v>0</v>
      </c>
      <c r="AB239" s="442">
        <f t="shared" si="87"/>
        <v>0</v>
      </c>
    </row>
    <row r="240" spans="1:28" s="73" customFormat="1" x14ac:dyDescent="0.15">
      <c r="A240" s="250" t="s">
        <v>774</v>
      </c>
      <c r="B240" s="245">
        <v>202</v>
      </c>
      <c r="C240" s="100" t="s">
        <v>1392</v>
      </c>
      <c r="D240" s="95">
        <f t="shared" si="92"/>
        <v>0</v>
      </c>
      <c r="E240" s="95">
        <f t="shared" si="92"/>
        <v>0</v>
      </c>
      <c r="F240" s="95"/>
      <c r="G240" s="95"/>
      <c r="H240" s="95"/>
      <c r="I240" s="95"/>
      <c r="J240" s="95">
        <f>K240+L240+O240</f>
        <v>0</v>
      </c>
      <c r="K240" s="95"/>
      <c r="L240" s="95"/>
      <c r="M240" s="95"/>
      <c r="N240" s="95"/>
      <c r="O240" s="95"/>
      <c r="P240" s="95"/>
      <c r="Q240" s="95"/>
      <c r="R240" s="95"/>
      <c r="S240" s="95"/>
      <c r="T240" s="95" t="s">
        <v>357</v>
      </c>
      <c r="U240" s="95" t="s">
        <v>357</v>
      </c>
      <c r="V240" s="433"/>
      <c r="W240" s="438"/>
      <c r="X240" s="442">
        <f t="shared" si="95"/>
        <v>0</v>
      </c>
      <c r="Y240" s="442">
        <f t="shared" si="96"/>
        <v>0</v>
      </c>
      <c r="Z240" s="442">
        <f t="shared" si="97"/>
        <v>0</v>
      </c>
      <c r="AA240" s="442">
        <f>IF(Таблица1050!$E$9=0,0,J240*10000/Таблица1050!$E$9)</f>
        <v>0</v>
      </c>
      <c r="AB240" s="442">
        <f t="shared" si="87"/>
        <v>0</v>
      </c>
    </row>
    <row r="241" spans="1:28" s="73" customFormat="1" x14ac:dyDescent="0.15">
      <c r="A241" s="250" t="s">
        <v>170</v>
      </c>
      <c r="B241" s="245">
        <v>203</v>
      </c>
      <c r="C241" s="100">
        <v>211</v>
      </c>
      <c r="D241" s="95">
        <f>F241+H241+M241</f>
        <v>0</v>
      </c>
      <c r="E241" s="95">
        <f>G241+I241+N241</f>
        <v>0</v>
      </c>
      <c r="F241" s="95"/>
      <c r="G241" s="95"/>
      <c r="H241" s="95"/>
      <c r="I241" s="95"/>
      <c r="J241" s="95">
        <f>K241+L241+O241</f>
        <v>0</v>
      </c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433"/>
      <c r="W241" s="438"/>
      <c r="X241" s="442">
        <f t="shared" si="95"/>
        <v>0</v>
      </c>
      <c r="Y241" s="442">
        <f t="shared" si="96"/>
        <v>0</v>
      </c>
      <c r="Z241" s="442">
        <f t="shared" si="97"/>
        <v>0</v>
      </c>
      <c r="AA241" s="442">
        <f>IF(Таблица1050!$E$9=0,0,J241*10000/Таблица1050!$E$9)</f>
        <v>0</v>
      </c>
      <c r="AB241" s="442">
        <f t="shared" si="87"/>
        <v>0</v>
      </c>
    </row>
    <row r="242" spans="1:28" s="73" customFormat="1" x14ac:dyDescent="0.15">
      <c r="A242" s="250" t="s">
        <v>1481</v>
      </c>
      <c r="B242" s="245">
        <v>204</v>
      </c>
      <c r="C242" s="100">
        <v>212</v>
      </c>
      <c r="D242" s="95">
        <f>F242+H242+M242</f>
        <v>0</v>
      </c>
      <c r="E242" s="95">
        <f>G242+I242+N242</f>
        <v>0</v>
      </c>
      <c r="F242" s="95">
        <f>F244+F246+F247+F248+F249</f>
        <v>0</v>
      </c>
      <c r="G242" s="95">
        <f>G244+G246+G247+G248+G249</f>
        <v>0</v>
      </c>
      <c r="H242" s="95">
        <f>H244+H249</f>
        <v>0</v>
      </c>
      <c r="I242" s="95">
        <f>I244+I249</f>
        <v>0</v>
      </c>
      <c r="J242" s="95">
        <f>K242+L242+O242</f>
        <v>0</v>
      </c>
      <c r="K242" s="95">
        <f>K244+K246+K247+K248+K249</f>
        <v>0</v>
      </c>
      <c r="L242" s="95">
        <f>L244+L249</f>
        <v>0</v>
      </c>
      <c r="M242" s="95">
        <f>M243+M244+M245+M249</f>
        <v>0</v>
      </c>
      <c r="N242" s="95">
        <f t="shared" ref="N242" si="98">N243+N244+N245+N249</f>
        <v>0</v>
      </c>
      <c r="O242" s="95">
        <f>O243+O244+O245+O249</f>
        <v>0</v>
      </c>
      <c r="P242" s="95">
        <f>SUM(P243:P244,P245:P249)</f>
        <v>0</v>
      </c>
      <c r="Q242" s="95">
        <f t="shared" ref="Q242" si="99">SUM(Q243:Q244,Q245:Q249)</f>
        <v>0</v>
      </c>
      <c r="R242" s="95">
        <f>SUM(R243:R244,R245:R249)</f>
        <v>0</v>
      </c>
      <c r="S242" s="95">
        <f>SUM(S243:S244,S245:S249)</f>
        <v>0</v>
      </c>
      <c r="T242" s="95">
        <f t="shared" ref="T242:V242" si="100">SUM(T243:T244,T245:T249)</f>
        <v>0</v>
      </c>
      <c r="U242" s="95">
        <f t="shared" si="100"/>
        <v>0</v>
      </c>
      <c r="V242" s="95">
        <f t="shared" si="100"/>
        <v>0</v>
      </c>
      <c r="W242" s="95">
        <f>SUM(W243:W244,W245:W249)</f>
        <v>0</v>
      </c>
      <c r="X242" s="442">
        <f t="shared" si="95"/>
        <v>0</v>
      </c>
      <c r="Y242" s="442">
        <f t="shared" si="96"/>
        <v>0</v>
      </c>
      <c r="Z242" s="442">
        <f t="shared" si="97"/>
        <v>0</v>
      </c>
      <c r="AA242" s="442">
        <f>IF(Таблица1050!$E$9=0,0,J242*10000/Таблица1050!$E$9)</f>
        <v>0</v>
      </c>
      <c r="AB242" s="442">
        <f t="shared" si="87"/>
        <v>0</v>
      </c>
    </row>
    <row r="243" spans="1:28" s="73" customFormat="1" x14ac:dyDescent="0.15">
      <c r="A243" s="250" t="s">
        <v>854</v>
      </c>
      <c r="B243" s="245">
        <v>205</v>
      </c>
      <c r="C243" s="100">
        <v>213</v>
      </c>
      <c r="D243" s="95">
        <f>M243</f>
        <v>0</v>
      </c>
      <c r="E243" s="95">
        <f>N243</f>
        <v>0</v>
      </c>
      <c r="F243" s="95" t="s">
        <v>807</v>
      </c>
      <c r="G243" s="95" t="s">
        <v>807</v>
      </c>
      <c r="H243" s="95" t="s">
        <v>807</v>
      </c>
      <c r="I243" s="95" t="s">
        <v>807</v>
      </c>
      <c r="J243" s="95">
        <f>O243</f>
        <v>0</v>
      </c>
      <c r="K243" s="95" t="s">
        <v>807</v>
      </c>
      <c r="L243" s="95" t="s">
        <v>807</v>
      </c>
      <c r="M243" s="95"/>
      <c r="N243" s="95"/>
      <c r="O243" s="95"/>
      <c r="P243" s="95"/>
      <c r="Q243" s="95"/>
      <c r="R243" s="95"/>
      <c r="S243" s="95"/>
      <c r="T243" s="95"/>
      <c r="U243" s="95"/>
      <c r="V243" s="433"/>
      <c r="W243" s="438"/>
      <c r="X243" s="442">
        <f t="shared" si="95"/>
        <v>0</v>
      </c>
      <c r="Y243" s="442">
        <f t="shared" si="96"/>
        <v>0</v>
      </c>
      <c r="Z243" s="442">
        <f t="shared" si="97"/>
        <v>0</v>
      </c>
      <c r="AA243" s="442">
        <f>IF(Таблица1050!$E$9=0,0,J243*10000/Таблица1050!$E$9)</f>
        <v>0</v>
      </c>
      <c r="AB243" s="442">
        <f t="shared" si="87"/>
        <v>0</v>
      </c>
    </row>
    <row r="244" spans="1:28" s="73" customFormat="1" x14ac:dyDescent="0.15">
      <c r="A244" s="250" t="s">
        <v>563</v>
      </c>
      <c r="B244" s="245">
        <v>206</v>
      </c>
      <c r="C244" s="100">
        <v>214</v>
      </c>
      <c r="D244" s="95">
        <f>F244+H244+M244</f>
        <v>0</v>
      </c>
      <c r="E244" s="95">
        <f>G244+I244+N244</f>
        <v>0</v>
      </c>
      <c r="F244" s="95"/>
      <c r="G244" s="95"/>
      <c r="H244" s="95"/>
      <c r="I244" s="95"/>
      <c r="J244" s="95">
        <f>K244+L244+O244</f>
        <v>0</v>
      </c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433"/>
      <c r="W244" s="438"/>
      <c r="X244" s="442">
        <f t="shared" si="95"/>
        <v>0</v>
      </c>
      <c r="Y244" s="442">
        <f t="shared" si="96"/>
        <v>0</v>
      </c>
      <c r="Z244" s="442">
        <f t="shared" si="97"/>
        <v>0</v>
      </c>
      <c r="AA244" s="442">
        <f>IF(Таблица1050!$E$9=0,0,J244*10000/Таблица1050!$E$9)</f>
        <v>0</v>
      </c>
      <c r="AB244" s="442">
        <f t="shared" si="87"/>
        <v>0</v>
      </c>
    </row>
    <row r="245" spans="1:28" s="73" customFormat="1" ht="21" x14ac:dyDescent="0.15">
      <c r="A245" s="90" t="s">
        <v>1138</v>
      </c>
      <c r="B245" s="245" t="s">
        <v>1139</v>
      </c>
      <c r="C245" s="100">
        <v>215</v>
      </c>
      <c r="D245" s="95">
        <f>M245</f>
        <v>0</v>
      </c>
      <c r="E245" s="95">
        <f>N245</f>
        <v>0</v>
      </c>
      <c r="F245" s="95" t="s">
        <v>807</v>
      </c>
      <c r="G245" s="95" t="s">
        <v>807</v>
      </c>
      <c r="H245" s="95" t="s">
        <v>807</v>
      </c>
      <c r="I245" s="95" t="s">
        <v>807</v>
      </c>
      <c r="J245" s="95">
        <f>O245</f>
        <v>0</v>
      </c>
      <c r="K245" s="95" t="s">
        <v>807</v>
      </c>
      <c r="L245" s="95" t="s">
        <v>807</v>
      </c>
      <c r="M245" s="95"/>
      <c r="N245" s="95"/>
      <c r="O245" s="95"/>
      <c r="P245" s="95"/>
      <c r="Q245" s="95"/>
      <c r="R245" s="95"/>
      <c r="S245" s="95"/>
      <c r="T245" s="95"/>
      <c r="U245" s="95"/>
      <c r="V245" s="433"/>
      <c r="W245" s="438"/>
      <c r="X245" s="442">
        <f t="shared" si="95"/>
        <v>0</v>
      </c>
      <c r="Y245" s="442">
        <f t="shared" si="96"/>
        <v>0</v>
      </c>
      <c r="Z245" s="442">
        <f t="shared" si="97"/>
        <v>0</v>
      </c>
      <c r="AA245" s="442">
        <f>IF(Таблица1050!$E$9=0,0,J245*10000/Таблица1050!$E$9)</f>
        <v>0</v>
      </c>
      <c r="AB245" s="442">
        <f t="shared" si="87"/>
        <v>0</v>
      </c>
    </row>
    <row r="246" spans="1:28" s="73" customFormat="1" x14ac:dyDescent="0.15">
      <c r="A246" s="425" t="s">
        <v>1358</v>
      </c>
      <c r="B246" s="419" t="s">
        <v>1359</v>
      </c>
      <c r="C246" s="100" t="s">
        <v>1393</v>
      </c>
      <c r="D246" s="95">
        <f>F246</f>
        <v>0</v>
      </c>
      <c r="E246" s="95">
        <f>G246</f>
        <v>0</v>
      </c>
      <c r="F246" s="95">
        <f>Таблица1102!D9</f>
        <v>0</v>
      </c>
      <c r="G246" s="95">
        <f>Таблица1102!E9</f>
        <v>0</v>
      </c>
      <c r="H246" s="95" t="s">
        <v>807</v>
      </c>
      <c r="I246" s="95" t="s">
        <v>807</v>
      </c>
      <c r="J246" s="95">
        <f>K246</f>
        <v>0</v>
      </c>
      <c r="K246" s="95">
        <f>Таблица1102!F9</f>
        <v>0</v>
      </c>
      <c r="L246" s="95" t="s">
        <v>807</v>
      </c>
      <c r="M246" s="95" t="s">
        <v>807</v>
      </c>
      <c r="N246" s="95" t="s">
        <v>807</v>
      </c>
      <c r="O246" s="95" t="s">
        <v>807</v>
      </c>
      <c r="P246" s="95"/>
      <c r="Q246" s="95"/>
      <c r="R246" s="95"/>
      <c r="S246" s="95"/>
      <c r="T246" s="95"/>
      <c r="U246" s="95"/>
      <c r="V246" s="433"/>
      <c r="W246" s="438"/>
      <c r="X246" s="442">
        <f t="shared" si="95"/>
        <v>0</v>
      </c>
      <c r="Y246" s="442">
        <f t="shared" si="96"/>
        <v>0</v>
      </c>
      <c r="Z246" s="442">
        <f t="shared" si="97"/>
        <v>0</v>
      </c>
      <c r="AA246" s="442">
        <f>IF(Таблица1050!$E$9=0,0,J246*10000/Таблица1050!$E$9)</f>
        <v>0</v>
      </c>
      <c r="AB246" s="442">
        <f t="shared" si="87"/>
        <v>0</v>
      </c>
    </row>
    <row r="247" spans="1:28" s="73" customFormat="1" x14ac:dyDescent="0.15">
      <c r="A247" s="425" t="s">
        <v>1360</v>
      </c>
      <c r="B247" s="419" t="s">
        <v>1361</v>
      </c>
      <c r="C247" s="100" t="s">
        <v>1394</v>
      </c>
      <c r="D247" s="95">
        <f t="shared" ref="D247:E248" si="101">F247</f>
        <v>0</v>
      </c>
      <c r="E247" s="95">
        <f t="shared" si="101"/>
        <v>0</v>
      </c>
      <c r="F247" s="95"/>
      <c r="G247" s="95"/>
      <c r="H247" s="95" t="s">
        <v>807</v>
      </c>
      <c r="I247" s="95" t="s">
        <v>807</v>
      </c>
      <c r="J247" s="95">
        <f t="shared" ref="J247:J248" si="102">K247</f>
        <v>0</v>
      </c>
      <c r="K247" s="95"/>
      <c r="L247" s="95" t="s">
        <v>807</v>
      </c>
      <c r="M247" s="95" t="s">
        <v>807</v>
      </c>
      <c r="N247" s="95" t="s">
        <v>807</v>
      </c>
      <c r="O247" s="95" t="s">
        <v>807</v>
      </c>
      <c r="P247" s="95"/>
      <c r="Q247" s="95"/>
      <c r="R247" s="95"/>
      <c r="S247" s="95"/>
      <c r="T247" s="95"/>
      <c r="U247" s="95"/>
      <c r="V247" s="433"/>
      <c r="W247" s="438"/>
      <c r="X247" s="442">
        <f t="shared" si="95"/>
        <v>0</v>
      </c>
      <c r="Y247" s="442">
        <f t="shared" si="96"/>
        <v>0</v>
      </c>
      <c r="Z247" s="442">
        <f t="shared" si="97"/>
        <v>0</v>
      </c>
      <c r="AA247" s="442">
        <f>IF(Таблица1050!$E$9=0,0,J247*10000/Таблица1050!$E$9)</f>
        <v>0</v>
      </c>
      <c r="AB247" s="442">
        <f t="shared" si="87"/>
        <v>0</v>
      </c>
    </row>
    <row r="248" spans="1:28" s="73" customFormat="1" x14ac:dyDescent="0.15">
      <c r="A248" s="425" t="s">
        <v>1362</v>
      </c>
      <c r="B248" s="419" t="s">
        <v>1363</v>
      </c>
      <c r="C248" s="100" t="s">
        <v>1395</v>
      </c>
      <c r="D248" s="95">
        <f t="shared" si="101"/>
        <v>0</v>
      </c>
      <c r="E248" s="95">
        <f t="shared" si="101"/>
        <v>0</v>
      </c>
      <c r="F248" s="95"/>
      <c r="G248" s="95"/>
      <c r="H248" s="95" t="s">
        <v>807</v>
      </c>
      <c r="I248" s="95" t="s">
        <v>807</v>
      </c>
      <c r="J248" s="95">
        <f t="shared" si="102"/>
        <v>0</v>
      </c>
      <c r="K248" s="95"/>
      <c r="L248" s="95" t="s">
        <v>807</v>
      </c>
      <c r="M248" s="95" t="s">
        <v>807</v>
      </c>
      <c r="N248" s="95" t="s">
        <v>807</v>
      </c>
      <c r="O248" s="95" t="s">
        <v>807</v>
      </c>
      <c r="P248" s="95"/>
      <c r="Q248" s="95"/>
      <c r="R248" s="95"/>
      <c r="S248" s="95"/>
      <c r="T248" s="95"/>
      <c r="U248" s="95"/>
      <c r="V248" s="433"/>
      <c r="W248" s="438"/>
      <c r="X248" s="442">
        <f t="shared" si="95"/>
        <v>0</v>
      </c>
      <c r="Y248" s="442">
        <f t="shared" si="96"/>
        <v>0</v>
      </c>
      <c r="Z248" s="442">
        <f t="shared" si="97"/>
        <v>0</v>
      </c>
      <c r="AA248" s="442">
        <f>IF(Таблица1050!$E$9=0,0,J248*10000/Таблица1050!$E$9)</f>
        <v>0</v>
      </c>
      <c r="AB248" s="442">
        <f t="shared" si="87"/>
        <v>0</v>
      </c>
    </row>
    <row r="249" spans="1:28" s="73" customFormat="1" x14ac:dyDescent="0.15">
      <c r="A249" s="425" t="s">
        <v>1569</v>
      </c>
      <c r="B249" s="419" t="s">
        <v>1570</v>
      </c>
      <c r="C249" s="100" t="s">
        <v>1571</v>
      </c>
      <c r="D249" s="95">
        <f>F249+H249+M249</f>
        <v>0</v>
      </c>
      <c r="E249" s="95">
        <f>G249+I249+N249</f>
        <v>0</v>
      </c>
      <c r="F249" s="95"/>
      <c r="G249" s="95"/>
      <c r="H249" s="95"/>
      <c r="I249" s="95"/>
      <c r="J249" s="95">
        <f>K249+L249+O249</f>
        <v>0</v>
      </c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433"/>
      <c r="W249" s="438"/>
      <c r="X249" s="456">
        <f t="shared" si="95"/>
        <v>0</v>
      </c>
      <c r="Y249" s="456">
        <f t="shared" si="96"/>
        <v>0</v>
      </c>
      <c r="Z249" s="456">
        <f t="shared" si="97"/>
        <v>0</v>
      </c>
      <c r="AA249" s="442">
        <f>IF(Таблица1050!$E$9=0,0,J249*10000/Таблица1050!$E$9)</f>
        <v>0</v>
      </c>
      <c r="AB249" s="456">
        <f t="shared" si="87"/>
        <v>0</v>
      </c>
    </row>
    <row r="250" spans="1:28" s="73" customFormat="1" x14ac:dyDescent="0.15">
      <c r="A250" s="90" t="s">
        <v>676</v>
      </c>
      <c r="B250" s="245">
        <v>208</v>
      </c>
      <c r="C250" s="100">
        <v>216</v>
      </c>
      <c r="D250" s="95" t="s">
        <v>357</v>
      </c>
      <c r="E250" s="95" t="s">
        <v>357</v>
      </c>
      <c r="F250" s="95" t="s">
        <v>357</v>
      </c>
      <c r="G250" s="95" t="s">
        <v>357</v>
      </c>
      <c r="H250" s="95" t="s">
        <v>357</v>
      </c>
      <c r="I250" s="95" t="s">
        <v>357</v>
      </c>
      <c r="J250" s="95" t="s">
        <v>357</v>
      </c>
      <c r="K250" s="95" t="s">
        <v>357</v>
      </c>
      <c r="L250" s="95" t="s">
        <v>357</v>
      </c>
      <c r="M250" s="95" t="s">
        <v>357</v>
      </c>
      <c r="N250" s="95" t="s">
        <v>357</v>
      </c>
      <c r="O250" s="95" t="s">
        <v>357</v>
      </c>
      <c r="P250" s="95" t="s">
        <v>357</v>
      </c>
      <c r="Q250" s="95" t="s">
        <v>357</v>
      </c>
      <c r="R250" s="95" t="s">
        <v>357</v>
      </c>
      <c r="S250" s="95" t="s">
        <v>357</v>
      </c>
      <c r="T250" s="95" t="s">
        <v>357</v>
      </c>
      <c r="U250" s="95" t="s">
        <v>357</v>
      </c>
      <c r="V250" s="433" t="s">
        <v>807</v>
      </c>
      <c r="W250" s="438"/>
      <c r="X250" s="445" t="s">
        <v>807</v>
      </c>
      <c r="Y250" s="445" t="s">
        <v>807</v>
      </c>
      <c r="Z250" s="445" t="s">
        <v>807</v>
      </c>
      <c r="AA250" s="445" t="s">
        <v>807</v>
      </c>
      <c r="AB250" s="445" t="s">
        <v>807</v>
      </c>
    </row>
    <row r="251" spans="1:28" s="73" customFormat="1" ht="14.25" customHeight="1" x14ac:dyDescent="0.15">
      <c r="A251" s="90" t="s">
        <v>678</v>
      </c>
      <c r="B251" s="245">
        <v>209</v>
      </c>
      <c r="C251" s="100">
        <v>217</v>
      </c>
      <c r="D251" s="95">
        <f t="shared" ref="D251:E253" si="103">F251+H251+M251</f>
        <v>0</v>
      </c>
      <c r="E251" s="95">
        <f t="shared" si="103"/>
        <v>0</v>
      </c>
      <c r="F251" s="95">
        <f>F252+F253</f>
        <v>0</v>
      </c>
      <c r="G251" s="95">
        <f>G252+G253</f>
        <v>0</v>
      </c>
      <c r="H251" s="95">
        <f>H252+H253</f>
        <v>0</v>
      </c>
      <c r="I251" s="95">
        <f>I252+I253</f>
        <v>0</v>
      </c>
      <c r="J251" s="95">
        <f>K251+L251+O251</f>
        <v>0</v>
      </c>
      <c r="K251" s="95">
        <f t="shared" ref="K251:S251" si="104">K252+K253</f>
        <v>0</v>
      </c>
      <c r="L251" s="95">
        <f t="shared" si="104"/>
        <v>0</v>
      </c>
      <c r="M251" s="95">
        <f t="shared" si="104"/>
        <v>0</v>
      </c>
      <c r="N251" s="95">
        <f t="shared" si="104"/>
        <v>0</v>
      </c>
      <c r="O251" s="95">
        <f t="shared" si="104"/>
        <v>0</v>
      </c>
      <c r="P251" s="95">
        <f t="shared" si="104"/>
        <v>0</v>
      </c>
      <c r="Q251" s="95">
        <f t="shared" si="104"/>
        <v>0</v>
      </c>
      <c r="R251" s="95">
        <f t="shared" si="104"/>
        <v>0</v>
      </c>
      <c r="S251" s="95">
        <f t="shared" si="104"/>
        <v>0</v>
      </c>
      <c r="T251" s="95"/>
      <c r="U251" s="95"/>
      <c r="V251" s="95">
        <f>V252+V253</f>
        <v>0</v>
      </c>
      <c r="W251" s="95">
        <f>SUM(W252:W253)</f>
        <v>0</v>
      </c>
      <c r="X251" s="442">
        <f t="shared" ref="X251:X253" si="105">IF(D251=0,0,J251*100/D251)</f>
        <v>0</v>
      </c>
      <c r="Y251" s="442">
        <f t="shared" ref="Y251:Y253" si="106">IF(D251=0,0,E251*100/D251)</f>
        <v>0</v>
      </c>
      <c r="Z251" s="442">
        <f t="shared" ref="Z251:Z253" si="107">IF(J251=0,0,E251/J251)</f>
        <v>0</v>
      </c>
      <c r="AA251" s="442">
        <f>IF(Таблица1050!$E$9=0,0,J251*10000/Таблица1050!$E$9)</f>
        <v>0</v>
      </c>
      <c r="AB251" s="442">
        <f t="shared" ref="AB251:AB253" si="108">(D251-E251)/1.2</f>
        <v>0</v>
      </c>
    </row>
    <row r="252" spans="1:28" s="73" customFormat="1" ht="24.75" customHeight="1" x14ac:dyDescent="0.15">
      <c r="A252" s="90" t="s">
        <v>855</v>
      </c>
      <c r="B252" s="245">
        <v>210</v>
      </c>
      <c r="C252" s="100">
        <v>218</v>
      </c>
      <c r="D252" s="95">
        <f>F252+H252+M252</f>
        <v>0</v>
      </c>
      <c r="E252" s="95">
        <f t="shared" si="103"/>
        <v>0</v>
      </c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 t="s">
        <v>357</v>
      </c>
      <c r="U252" s="95" t="s">
        <v>357</v>
      </c>
      <c r="V252" s="433"/>
      <c r="W252" s="438"/>
      <c r="X252" s="442">
        <f t="shared" si="105"/>
        <v>0</v>
      </c>
      <c r="Y252" s="442">
        <f t="shared" si="106"/>
        <v>0</v>
      </c>
      <c r="Z252" s="442">
        <f t="shared" si="107"/>
        <v>0</v>
      </c>
      <c r="AA252" s="442">
        <f>IF(Таблица1050!$E$9=0,0,J252*10000/Таблица1050!$E$9)</f>
        <v>0</v>
      </c>
      <c r="AB252" s="442">
        <f t="shared" si="108"/>
        <v>0</v>
      </c>
    </row>
    <row r="253" spans="1:28" s="73" customFormat="1" x14ac:dyDescent="0.15">
      <c r="A253" s="90" t="s">
        <v>761</v>
      </c>
      <c r="B253" s="245">
        <v>211</v>
      </c>
      <c r="C253" s="100">
        <v>219</v>
      </c>
      <c r="D253" s="95">
        <f t="shared" si="103"/>
        <v>0</v>
      </c>
      <c r="E253" s="95">
        <f t="shared" si="103"/>
        <v>0</v>
      </c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 t="s">
        <v>357</v>
      </c>
      <c r="U253" s="95" t="s">
        <v>357</v>
      </c>
      <c r="V253" s="433"/>
      <c r="W253" s="438"/>
      <c r="X253" s="442">
        <f t="shared" si="105"/>
        <v>0</v>
      </c>
      <c r="Y253" s="442">
        <f t="shared" si="106"/>
        <v>0</v>
      </c>
      <c r="Z253" s="442">
        <f t="shared" si="107"/>
        <v>0</v>
      </c>
      <c r="AA253" s="442">
        <f>IF(Таблица1050!$E$9=0,0,J253*10000/Таблица1050!$E$9)</f>
        <v>0</v>
      </c>
      <c r="AB253" s="442">
        <f t="shared" si="108"/>
        <v>0</v>
      </c>
    </row>
    <row r="254" spans="1:28" s="73" customFormat="1" x14ac:dyDescent="0.15">
      <c r="A254" s="90" t="s">
        <v>775</v>
      </c>
      <c r="B254" s="245">
        <v>212</v>
      </c>
      <c r="C254" s="100">
        <v>220</v>
      </c>
      <c r="D254" s="95" t="s">
        <v>357</v>
      </c>
      <c r="E254" s="95" t="s">
        <v>357</v>
      </c>
      <c r="F254" s="95" t="s">
        <v>357</v>
      </c>
      <c r="G254" s="95" t="s">
        <v>357</v>
      </c>
      <c r="H254" s="95" t="s">
        <v>357</v>
      </c>
      <c r="I254" s="95" t="s">
        <v>357</v>
      </c>
      <c r="J254" s="95" t="s">
        <v>357</v>
      </c>
      <c r="K254" s="95" t="s">
        <v>357</v>
      </c>
      <c r="L254" s="95" t="s">
        <v>357</v>
      </c>
      <c r="M254" s="95" t="s">
        <v>357</v>
      </c>
      <c r="N254" s="95" t="s">
        <v>357</v>
      </c>
      <c r="O254" s="95" t="s">
        <v>357</v>
      </c>
      <c r="P254" s="95" t="s">
        <v>357</v>
      </c>
      <c r="Q254" s="95" t="s">
        <v>357</v>
      </c>
      <c r="R254" s="95" t="s">
        <v>357</v>
      </c>
      <c r="S254" s="95" t="s">
        <v>357</v>
      </c>
      <c r="T254" s="95" t="s">
        <v>357</v>
      </c>
      <c r="U254" s="95" t="s">
        <v>357</v>
      </c>
      <c r="V254" s="433" t="s">
        <v>807</v>
      </c>
      <c r="W254" s="438"/>
      <c r="X254" s="445" t="s">
        <v>807</v>
      </c>
      <c r="Y254" s="445" t="s">
        <v>807</v>
      </c>
      <c r="Z254" s="445" t="s">
        <v>807</v>
      </c>
      <c r="AA254" s="445" t="s">
        <v>807</v>
      </c>
      <c r="AB254" s="445" t="s">
        <v>807</v>
      </c>
    </row>
    <row r="255" spans="1:28" s="73" customFormat="1" ht="31.5" x14ac:dyDescent="0.15">
      <c r="A255" s="90" t="s">
        <v>1568</v>
      </c>
      <c r="B255" s="245">
        <v>213</v>
      </c>
      <c r="C255" s="100" t="s">
        <v>1396</v>
      </c>
      <c r="D255" s="95" t="s">
        <v>357</v>
      </c>
      <c r="E255" s="95" t="s">
        <v>357</v>
      </c>
      <c r="F255" s="95" t="s">
        <v>357</v>
      </c>
      <c r="G255" s="95" t="s">
        <v>357</v>
      </c>
      <c r="H255" s="95" t="s">
        <v>357</v>
      </c>
      <c r="I255" s="95" t="s">
        <v>357</v>
      </c>
      <c r="J255" s="95"/>
      <c r="K255" s="95" t="s">
        <v>357</v>
      </c>
      <c r="L255" s="95" t="s">
        <v>357</v>
      </c>
      <c r="M255" s="95"/>
      <c r="N255" s="95"/>
      <c r="O255" s="95"/>
      <c r="P255" s="95"/>
      <c r="Q255" s="95"/>
      <c r="R255" s="95"/>
      <c r="S255" s="95"/>
      <c r="T255" s="95"/>
      <c r="U255" s="95"/>
      <c r="V255" s="433"/>
      <c r="W255" s="438"/>
      <c r="X255" s="445" t="s">
        <v>807</v>
      </c>
      <c r="Y255" s="445" t="s">
        <v>807</v>
      </c>
      <c r="Z255" s="445" t="s">
        <v>807</v>
      </c>
      <c r="AA255" s="445" t="s">
        <v>807</v>
      </c>
      <c r="AB255" s="445" t="s">
        <v>807</v>
      </c>
    </row>
    <row r="256" spans="1:28" s="73" customFormat="1" ht="21" x14ac:dyDescent="0.15">
      <c r="A256" s="90" t="s">
        <v>1482</v>
      </c>
      <c r="B256" s="245">
        <v>214</v>
      </c>
      <c r="C256" s="100">
        <v>221</v>
      </c>
      <c r="D256" s="95">
        <f>F256+H256+M256</f>
        <v>0</v>
      </c>
      <c r="E256" s="95">
        <f>G256+I256+N256</f>
        <v>0</v>
      </c>
      <c r="F256" s="95">
        <f>F257+F259+F260+F261+F262</f>
        <v>0</v>
      </c>
      <c r="G256" s="95">
        <f>G257+G259+G260+G261+G262</f>
        <v>0</v>
      </c>
      <c r="H256" s="95">
        <f>H257+H258+H259+H260+H261+H262</f>
        <v>0</v>
      </c>
      <c r="I256" s="95">
        <f>I257+I258+I259+I260+I261+I262</f>
        <v>0</v>
      </c>
      <c r="J256" s="95">
        <f>K256+L256+O256</f>
        <v>0</v>
      </c>
      <c r="K256" s="95">
        <f>K257+K259+K260+K261+K262</f>
        <v>0</v>
      </c>
      <c r="L256" s="95">
        <f>L257+L258+L259+L260+L261+L262</f>
        <v>0</v>
      </c>
      <c r="M256" s="95">
        <f>M257+M258+M259+M260+M261+M262</f>
        <v>0</v>
      </c>
      <c r="N256" s="95">
        <f>N257+N258+N259+N260+N261+N262</f>
        <v>0</v>
      </c>
      <c r="O256" s="95">
        <f>O257+O258+O259+O260+O261+O262</f>
        <v>0</v>
      </c>
      <c r="P256" s="95" t="s">
        <v>807</v>
      </c>
      <c r="Q256" s="95" t="s">
        <v>807</v>
      </c>
      <c r="R256" s="95" t="s">
        <v>807</v>
      </c>
      <c r="S256" s="95" t="s">
        <v>807</v>
      </c>
      <c r="T256" s="95" t="s">
        <v>807</v>
      </c>
      <c r="U256" s="95" t="s">
        <v>807</v>
      </c>
      <c r="V256" s="433" t="s">
        <v>807</v>
      </c>
      <c r="W256" s="95">
        <f>W257+W258+W259+W260+W261+W262</f>
        <v>0</v>
      </c>
      <c r="X256" s="442">
        <f t="shared" ref="X256" si="109">IF(D256=0,0,J256*100/D256)</f>
        <v>0</v>
      </c>
      <c r="Y256" s="442">
        <f t="shared" ref="Y256" si="110">IF(D256=0,0,E256*100/D256)</f>
        <v>0</v>
      </c>
      <c r="Z256" s="442">
        <f t="shared" ref="Z256" si="111">IF(J256=0,0,E256/J256)</f>
        <v>0</v>
      </c>
      <c r="AA256" s="442">
        <f>IF(Таблица1050!$E$9=0,0,J256*10000/Таблица1050!$E$9)</f>
        <v>0</v>
      </c>
      <c r="AB256" s="442">
        <f t="shared" ref="AB256:AB263" si="112">(D256-E256)/1.2</f>
        <v>0</v>
      </c>
    </row>
    <row r="257" spans="1:28" s="73" customFormat="1" x14ac:dyDescent="0.15">
      <c r="A257" s="426" t="s">
        <v>1364</v>
      </c>
      <c r="B257" s="419" t="s">
        <v>1365</v>
      </c>
      <c r="C257" s="100">
        <v>222</v>
      </c>
      <c r="D257" s="95">
        <f>F257+H257+M257</f>
        <v>0</v>
      </c>
      <c r="E257" s="95">
        <f>G257+I257+N257</f>
        <v>0</v>
      </c>
      <c r="F257" s="95"/>
      <c r="G257" s="95"/>
      <c r="H257" s="95"/>
      <c r="I257" s="95"/>
      <c r="J257" s="95">
        <f>K257+L257+O257</f>
        <v>0</v>
      </c>
      <c r="K257" s="95"/>
      <c r="L257" s="95"/>
      <c r="M257" s="95"/>
      <c r="N257" s="95"/>
      <c r="O257" s="95"/>
      <c r="P257" s="98" t="s">
        <v>807</v>
      </c>
      <c r="Q257" s="98" t="s">
        <v>807</v>
      </c>
      <c r="R257" s="98" t="s">
        <v>807</v>
      </c>
      <c r="S257" s="95"/>
      <c r="T257" s="95"/>
      <c r="U257" s="95"/>
      <c r="V257" s="433"/>
      <c r="W257" s="95"/>
      <c r="X257" s="442">
        <f t="shared" ref="X257:X275" si="113">IF(D257=0,0,J257*100/D257)</f>
        <v>0</v>
      </c>
      <c r="Y257" s="442">
        <f t="shared" ref="Y257:Y275" si="114">IF(D257=0,0,E257*100/D257)</f>
        <v>0</v>
      </c>
      <c r="Z257" s="442">
        <f t="shared" ref="Z257:Z275" si="115">IF(J257=0,0,E257/J257)</f>
        <v>0</v>
      </c>
      <c r="AA257" s="442">
        <f>IF(Таблица1050!$E$9=0,0,J257*10000/Таблица1050!$E$9)</f>
        <v>0</v>
      </c>
      <c r="AB257" s="442">
        <f t="shared" si="112"/>
        <v>0</v>
      </c>
    </row>
    <row r="258" spans="1:28" s="73" customFormat="1" ht="21" x14ac:dyDescent="0.15">
      <c r="A258" s="90" t="s">
        <v>1483</v>
      </c>
      <c r="B258" s="245">
        <v>215</v>
      </c>
      <c r="C258" s="100">
        <v>223</v>
      </c>
      <c r="D258" s="95">
        <f>H258+M258</f>
        <v>0</v>
      </c>
      <c r="E258" s="95">
        <f>I258+N258</f>
        <v>0</v>
      </c>
      <c r="F258" s="95" t="s">
        <v>357</v>
      </c>
      <c r="G258" s="95" t="s">
        <v>357</v>
      </c>
      <c r="H258" s="95"/>
      <c r="I258" s="95"/>
      <c r="J258" s="95">
        <f>L258+O258</f>
        <v>0</v>
      </c>
      <c r="K258" s="95" t="s">
        <v>357</v>
      </c>
      <c r="L258" s="95"/>
      <c r="M258" s="95"/>
      <c r="N258" s="95"/>
      <c r="O258" s="95"/>
      <c r="P258" s="95" t="s">
        <v>807</v>
      </c>
      <c r="Q258" s="95" t="s">
        <v>807</v>
      </c>
      <c r="R258" s="95" t="s">
        <v>807</v>
      </c>
      <c r="S258" s="95" t="s">
        <v>807</v>
      </c>
      <c r="T258" s="95" t="s">
        <v>807</v>
      </c>
      <c r="U258" s="95" t="s">
        <v>807</v>
      </c>
      <c r="V258" s="433" t="s">
        <v>807</v>
      </c>
      <c r="W258" s="438"/>
      <c r="X258" s="442">
        <f t="shared" si="113"/>
        <v>0</v>
      </c>
      <c r="Y258" s="442">
        <f t="shared" si="114"/>
        <v>0</v>
      </c>
      <c r="Z258" s="442">
        <f t="shared" si="115"/>
        <v>0</v>
      </c>
      <c r="AA258" s="442">
        <f>IF(Таблица1050!$E$9=0,0,J258*10000/Таблица1050!$E$9)</f>
        <v>0</v>
      </c>
      <c r="AB258" s="442">
        <f t="shared" si="112"/>
        <v>0</v>
      </c>
    </row>
    <row r="259" spans="1:28" s="73" customFormat="1" x14ac:dyDescent="0.15">
      <c r="A259" s="90" t="s">
        <v>1484</v>
      </c>
      <c r="B259" s="245">
        <v>216</v>
      </c>
      <c r="C259" s="100">
        <v>224</v>
      </c>
      <c r="D259" s="95">
        <f t="shared" ref="D259:E263" si="116">F259+H259+M259</f>
        <v>0</v>
      </c>
      <c r="E259" s="95">
        <f t="shared" si="116"/>
        <v>0</v>
      </c>
      <c r="F259" s="95"/>
      <c r="G259" s="95"/>
      <c r="H259" s="95"/>
      <c r="I259" s="95"/>
      <c r="J259" s="95">
        <f t="shared" ref="J259:J264" si="117">K259+L259+O259</f>
        <v>0</v>
      </c>
      <c r="K259" s="95"/>
      <c r="L259" s="95"/>
      <c r="M259" s="95"/>
      <c r="N259" s="95"/>
      <c r="O259" s="95"/>
      <c r="P259" s="95" t="s">
        <v>807</v>
      </c>
      <c r="Q259" s="95" t="s">
        <v>807</v>
      </c>
      <c r="R259" s="95" t="s">
        <v>807</v>
      </c>
      <c r="S259" s="95" t="s">
        <v>807</v>
      </c>
      <c r="T259" s="95" t="s">
        <v>807</v>
      </c>
      <c r="U259" s="95" t="s">
        <v>807</v>
      </c>
      <c r="V259" s="433" t="s">
        <v>807</v>
      </c>
      <c r="W259" s="438"/>
      <c r="X259" s="442">
        <f t="shared" si="113"/>
        <v>0</v>
      </c>
      <c r="Y259" s="442">
        <f t="shared" si="114"/>
        <v>0</v>
      </c>
      <c r="Z259" s="442">
        <f t="shared" si="115"/>
        <v>0</v>
      </c>
      <c r="AA259" s="442">
        <f>IF(Таблица1050!$E$9=0,0,J259*10000/Таблица1050!$E$9)</f>
        <v>0</v>
      </c>
      <c r="AB259" s="442">
        <f t="shared" si="112"/>
        <v>0</v>
      </c>
    </row>
    <row r="260" spans="1:28" s="73" customFormat="1" x14ac:dyDescent="0.15">
      <c r="A260" s="101" t="s">
        <v>1485</v>
      </c>
      <c r="B260" s="245" t="s">
        <v>810</v>
      </c>
      <c r="C260" s="430" t="s">
        <v>1397</v>
      </c>
      <c r="D260" s="95">
        <f t="shared" si="116"/>
        <v>0</v>
      </c>
      <c r="E260" s="95">
        <f t="shared" si="116"/>
        <v>0</v>
      </c>
      <c r="F260" s="95"/>
      <c r="G260" s="95"/>
      <c r="H260" s="95"/>
      <c r="I260" s="95"/>
      <c r="J260" s="95">
        <f t="shared" si="117"/>
        <v>0</v>
      </c>
      <c r="K260" s="95"/>
      <c r="L260" s="95"/>
      <c r="M260" s="95"/>
      <c r="N260" s="95"/>
      <c r="O260" s="95"/>
      <c r="P260" s="95" t="s">
        <v>807</v>
      </c>
      <c r="Q260" s="95" t="s">
        <v>807</v>
      </c>
      <c r="R260" s="95" t="s">
        <v>807</v>
      </c>
      <c r="S260" s="95" t="s">
        <v>807</v>
      </c>
      <c r="T260" s="95" t="s">
        <v>807</v>
      </c>
      <c r="U260" s="95" t="s">
        <v>807</v>
      </c>
      <c r="V260" s="433" t="s">
        <v>807</v>
      </c>
      <c r="W260" s="438"/>
      <c r="X260" s="442">
        <f t="shared" si="113"/>
        <v>0</v>
      </c>
      <c r="Y260" s="442">
        <f t="shared" si="114"/>
        <v>0</v>
      </c>
      <c r="Z260" s="442">
        <f t="shared" si="115"/>
        <v>0</v>
      </c>
      <c r="AA260" s="442">
        <f>IF(Таблица1050!$E$9=0,0,J260*10000/Таблица1050!$E$9)</f>
        <v>0</v>
      </c>
      <c r="AB260" s="442">
        <f t="shared" si="112"/>
        <v>0</v>
      </c>
    </row>
    <row r="261" spans="1:28" s="73" customFormat="1" x14ac:dyDescent="0.15">
      <c r="A261" s="101" t="s">
        <v>1486</v>
      </c>
      <c r="B261" s="245" t="s">
        <v>861</v>
      </c>
      <c r="C261" s="430" t="s">
        <v>1398</v>
      </c>
      <c r="D261" s="95">
        <f t="shared" si="116"/>
        <v>0</v>
      </c>
      <c r="E261" s="95">
        <f t="shared" si="116"/>
        <v>0</v>
      </c>
      <c r="F261" s="95"/>
      <c r="G261" s="95"/>
      <c r="H261" s="95"/>
      <c r="I261" s="95"/>
      <c r="J261" s="95">
        <f t="shared" si="117"/>
        <v>0</v>
      </c>
      <c r="K261" s="95"/>
      <c r="L261" s="95"/>
      <c r="M261" s="95"/>
      <c r="N261" s="95"/>
      <c r="O261" s="95"/>
      <c r="P261" s="95" t="s">
        <v>807</v>
      </c>
      <c r="Q261" s="95" t="s">
        <v>807</v>
      </c>
      <c r="R261" s="95" t="s">
        <v>807</v>
      </c>
      <c r="S261" s="95" t="s">
        <v>807</v>
      </c>
      <c r="T261" s="95" t="s">
        <v>807</v>
      </c>
      <c r="U261" s="95" t="s">
        <v>807</v>
      </c>
      <c r="V261" s="433" t="s">
        <v>807</v>
      </c>
      <c r="W261" s="438"/>
      <c r="X261" s="442">
        <f t="shared" si="113"/>
        <v>0</v>
      </c>
      <c r="Y261" s="442">
        <f t="shared" si="114"/>
        <v>0</v>
      </c>
      <c r="Z261" s="442">
        <f t="shared" si="115"/>
        <v>0</v>
      </c>
      <c r="AA261" s="442">
        <f>IF(Таблица1050!$E$9=0,0,J261*10000/Таблица1050!$E$9)</f>
        <v>0</v>
      </c>
      <c r="AB261" s="442">
        <f t="shared" si="112"/>
        <v>0</v>
      </c>
    </row>
    <row r="262" spans="1:28" s="73" customFormat="1" x14ac:dyDescent="0.15">
      <c r="A262" s="90" t="s">
        <v>1487</v>
      </c>
      <c r="B262" s="245" t="s">
        <v>1140</v>
      </c>
      <c r="C262" s="99" t="s">
        <v>1399</v>
      </c>
      <c r="D262" s="95">
        <f t="shared" si="116"/>
        <v>0</v>
      </c>
      <c r="E262" s="95">
        <f t="shared" si="116"/>
        <v>0</v>
      </c>
      <c r="F262" s="95"/>
      <c r="G262" s="95"/>
      <c r="H262" s="95"/>
      <c r="I262" s="95"/>
      <c r="J262" s="95">
        <f t="shared" si="117"/>
        <v>0</v>
      </c>
      <c r="K262" s="95"/>
      <c r="L262" s="95"/>
      <c r="M262" s="95"/>
      <c r="N262" s="95"/>
      <c r="O262" s="95"/>
      <c r="P262" s="95" t="s">
        <v>807</v>
      </c>
      <c r="Q262" s="95" t="s">
        <v>807</v>
      </c>
      <c r="R262" s="95" t="s">
        <v>807</v>
      </c>
      <c r="S262" s="95" t="s">
        <v>807</v>
      </c>
      <c r="T262" s="95" t="s">
        <v>807</v>
      </c>
      <c r="U262" s="95" t="s">
        <v>807</v>
      </c>
      <c r="V262" s="433" t="s">
        <v>807</v>
      </c>
      <c r="W262" s="438"/>
      <c r="X262" s="442">
        <f t="shared" si="113"/>
        <v>0</v>
      </c>
      <c r="Y262" s="442">
        <f t="shared" si="114"/>
        <v>0</v>
      </c>
      <c r="Z262" s="442">
        <f t="shared" si="115"/>
        <v>0</v>
      </c>
      <c r="AA262" s="442">
        <f>IF(Таблица1050!$E$9=0,0,J262*10000/Таблица1050!$E$9)</f>
        <v>0</v>
      </c>
      <c r="AB262" s="442">
        <f t="shared" si="112"/>
        <v>0</v>
      </c>
    </row>
    <row r="263" spans="1:28" s="73" customFormat="1" ht="14.25" customHeight="1" x14ac:dyDescent="0.15">
      <c r="A263" s="258" t="s">
        <v>679</v>
      </c>
      <c r="B263" s="245">
        <v>217</v>
      </c>
      <c r="C263" s="100">
        <v>227</v>
      </c>
      <c r="D263" s="95">
        <f t="shared" si="116"/>
        <v>0</v>
      </c>
      <c r="E263" s="95">
        <f t="shared" si="116"/>
        <v>0</v>
      </c>
      <c r="F263" s="95">
        <f>F264+F274+F284+F298+F303+F311+F307+F308</f>
        <v>0</v>
      </c>
      <c r="G263" s="95">
        <f>G264+G274+G284+G298+G303+G311+G307+G308</f>
        <v>0</v>
      </c>
      <c r="H263" s="95">
        <f t="shared" ref="H263" si="118">H264+H274+H284+H298+H303+H311+H307+H308</f>
        <v>0</v>
      </c>
      <c r="I263" s="95">
        <f>I264+I274+I284+I298+I303+I311+I307+I308</f>
        <v>0</v>
      </c>
      <c r="J263" s="95">
        <f t="shared" si="117"/>
        <v>0</v>
      </c>
      <c r="K263" s="98">
        <f>K264+K274+K284+K298+K303+K311+K307+K308</f>
        <v>0</v>
      </c>
      <c r="L263" s="98">
        <f>L264+L274+L284+L298+L303+L311+L307+L308</f>
        <v>0</v>
      </c>
      <c r="M263" s="98">
        <f t="shared" ref="M263:O263" si="119">M264+M274+M284+M298+M303+M311+M307+M308</f>
        <v>0</v>
      </c>
      <c r="N263" s="98">
        <f t="shared" si="119"/>
        <v>0</v>
      </c>
      <c r="O263" s="98">
        <f t="shared" si="119"/>
        <v>0</v>
      </c>
      <c r="P263" s="95" t="s">
        <v>807</v>
      </c>
      <c r="Q263" s="95" t="s">
        <v>807</v>
      </c>
      <c r="R263" s="95" t="s">
        <v>807</v>
      </c>
      <c r="S263" s="95" t="s">
        <v>807</v>
      </c>
      <c r="T263" s="95" t="s">
        <v>807</v>
      </c>
      <c r="U263" s="95" t="s">
        <v>807</v>
      </c>
      <c r="V263" s="433" t="s">
        <v>807</v>
      </c>
      <c r="W263" s="98">
        <f>W264+W274+W284+W298+W303+W311+W307</f>
        <v>0</v>
      </c>
      <c r="X263" s="442">
        <f t="shared" si="113"/>
        <v>0</v>
      </c>
      <c r="Y263" s="442">
        <f t="shared" si="114"/>
        <v>0</v>
      </c>
      <c r="Z263" s="442">
        <f t="shared" si="115"/>
        <v>0</v>
      </c>
      <c r="AA263" s="442">
        <f>IF(Таблица1050!$E$9=0,0,J263*10000/Таблица1050!$E$9)</f>
        <v>0</v>
      </c>
      <c r="AB263" s="442">
        <f t="shared" si="112"/>
        <v>0</v>
      </c>
    </row>
    <row r="264" spans="1:28" s="73" customFormat="1" ht="31.5" x14ac:dyDescent="0.15">
      <c r="A264" s="101" t="s">
        <v>1488</v>
      </c>
      <c r="B264" s="259" t="s">
        <v>800</v>
      </c>
      <c r="C264" s="430" t="s">
        <v>1400</v>
      </c>
      <c r="D264" s="436">
        <f>F264+H264+M264</f>
        <v>0</v>
      </c>
      <c r="E264" s="436">
        <f>G264+I264+N264</f>
        <v>0</v>
      </c>
      <c r="F264" s="436">
        <f>SUM(F265:F273)</f>
        <v>0</v>
      </c>
      <c r="G264" s="436">
        <f t="shared" ref="G264:H264" si="120">SUM(G265:G273)</f>
        <v>0</v>
      </c>
      <c r="H264" s="436">
        <f t="shared" si="120"/>
        <v>0</v>
      </c>
      <c r="I264" s="436">
        <f>SUM(I265:I273)</f>
        <v>0</v>
      </c>
      <c r="J264" s="436">
        <f t="shared" si="117"/>
        <v>0</v>
      </c>
      <c r="K264" s="436">
        <f>SUM(K265:K273)</f>
        <v>0</v>
      </c>
      <c r="L264" s="436">
        <f t="shared" ref="L264:O264" si="121">SUM(L265:L273)</f>
        <v>0</v>
      </c>
      <c r="M264" s="436">
        <f t="shared" si="121"/>
        <v>0</v>
      </c>
      <c r="N264" s="436">
        <f t="shared" si="121"/>
        <v>0</v>
      </c>
      <c r="O264" s="436">
        <f t="shared" si="121"/>
        <v>0</v>
      </c>
      <c r="P264" s="436" t="s">
        <v>807</v>
      </c>
      <c r="Q264" s="436" t="s">
        <v>807</v>
      </c>
      <c r="R264" s="436" t="s">
        <v>807</v>
      </c>
      <c r="S264" s="436" t="s">
        <v>807</v>
      </c>
      <c r="T264" s="436" t="s">
        <v>807</v>
      </c>
      <c r="U264" s="436" t="s">
        <v>807</v>
      </c>
      <c r="V264" s="98" t="s">
        <v>357</v>
      </c>
      <c r="W264" s="436">
        <f>SUM(W265:W273)</f>
        <v>0</v>
      </c>
      <c r="X264" s="442">
        <f t="shared" si="113"/>
        <v>0</v>
      </c>
      <c r="Y264" s="442">
        <f t="shared" si="114"/>
        <v>0</v>
      </c>
      <c r="Z264" s="442">
        <f t="shared" si="115"/>
        <v>0</v>
      </c>
      <c r="AA264" s="442">
        <f>IF(Таблица1050!$E$9=0,0,J264*10000/Таблица1050!$E$9)</f>
        <v>0</v>
      </c>
      <c r="AB264" s="446" t="s">
        <v>807</v>
      </c>
    </row>
    <row r="265" spans="1:28" s="73" customFormat="1" ht="21" x14ac:dyDescent="0.15">
      <c r="A265" s="426" t="s">
        <v>1366</v>
      </c>
      <c r="B265" s="427" t="s">
        <v>1367</v>
      </c>
      <c r="C265" s="430" t="s">
        <v>1401</v>
      </c>
      <c r="D265" s="436">
        <f>F265+H265+M265</f>
        <v>0</v>
      </c>
      <c r="E265" s="436">
        <f t="shared" ref="E265" si="122">G265+I265+N265</f>
        <v>0</v>
      </c>
      <c r="F265" s="436"/>
      <c r="G265" s="436"/>
      <c r="H265" s="436"/>
      <c r="I265" s="436"/>
      <c r="J265" s="436">
        <f>K265+L265+O265</f>
        <v>0</v>
      </c>
      <c r="K265" s="436"/>
      <c r="L265" s="436"/>
      <c r="M265" s="436"/>
      <c r="N265" s="436"/>
      <c r="O265" s="436"/>
      <c r="P265" s="436" t="s">
        <v>807</v>
      </c>
      <c r="Q265" s="436" t="s">
        <v>807</v>
      </c>
      <c r="R265" s="436" t="s">
        <v>807</v>
      </c>
      <c r="S265" s="436" t="s">
        <v>807</v>
      </c>
      <c r="T265" s="436" t="s">
        <v>807</v>
      </c>
      <c r="U265" s="436" t="s">
        <v>807</v>
      </c>
      <c r="V265" s="436" t="s">
        <v>807</v>
      </c>
      <c r="W265" s="436"/>
      <c r="X265" s="442">
        <f t="shared" si="113"/>
        <v>0</v>
      </c>
      <c r="Y265" s="442">
        <f t="shared" si="114"/>
        <v>0</v>
      </c>
      <c r="Z265" s="442">
        <f t="shared" si="115"/>
        <v>0</v>
      </c>
      <c r="AA265" s="442">
        <f>IF(Таблица1050!$E$9=0,0,J265*10000/Таблица1050!$E$9)</f>
        <v>0</v>
      </c>
      <c r="AB265" s="446" t="s">
        <v>807</v>
      </c>
    </row>
    <row r="266" spans="1:28" s="73" customFormat="1" ht="21" x14ac:dyDescent="0.15">
      <c r="A266" s="383" t="s">
        <v>811</v>
      </c>
      <c r="B266" s="377" t="s">
        <v>1245</v>
      </c>
      <c r="C266" s="431" t="s">
        <v>1402</v>
      </c>
      <c r="D266" s="436">
        <f t="shared" ref="D266:E281" si="123">F266+H266+M266</f>
        <v>0</v>
      </c>
      <c r="E266" s="436">
        <f t="shared" si="123"/>
        <v>0</v>
      </c>
      <c r="F266" s="95"/>
      <c r="G266" s="95"/>
      <c r="H266" s="95"/>
      <c r="I266" s="95"/>
      <c r="J266" s="436">
        <f t="shared" ref="J266:J286" si="124">K266+L266+O266</f>
        <v>0</v>
      </c>
      <c r="K266" s="95"/>
      <c r="L266" s="95"/>
      <c r="M266" s="95"/>
      <c r="N266" s="95"/>
      <c r="O266" s="95"/>
      <c r="P266" s="436" t="s">
        <v>807</v>
      </c>
      <c r="Q266" s="436" t="s">
        <v>807</v>
      </c>
      <c r="R266" s="436" t="s">
        <v>807</v>
      </c>
      <c r="S266" s="436" t="s">
        <v>807</v>
      </c>
      <c r="T266" s="436" t="s">
        <v>807</v>
      </c>
      <c r="U266" s="436" t="s">
        <v>807</v>
      </c>
      <c r="V266" s="98" t="s">
        <v>357</v>
      </c>
      <c r="W266" s="439"/>
      <c r="X266" s="442">
        <f t="shared" si="113"/>
        <v>0</v>
      </c>
      <c r="Y266" s="442">
        <f t="shared" si="114"/>
        <v>0</v>
      </c>
      <c r="Z266" s="442">
        <f t="shared" si="115"/>
        <v>0</v>
      </c>
      <c r="AA266" s="442">
        <f>IF(Таблица1050!$E$9=0,0,J266*10000/Таблица1050!$E$9)</f>
        <v>0</v>
      </c>
      <c r="AB266" s="446" t="s">
        <v>807</v>
      </c>
    </row>
    <row r="267" spans="1:28" s="73" customFormat="1" x14ac:dyDescent="0.15">
      <c r="A267" s="383" t="s">
        <v>812</v>
      </c>
      <c r="B267" s="377" t="s">
        <v>1246</v>
      </c>
      <c r="C267" s="431" t="s">
        <v>1403</v>
      </c>
      <c r="D267" s="436">
        <f t="shared" si="123"/>
        <v>0</v>
      </c>
      <c r="E267" s="436">
        <f t="shared" si="123"/>
        <v>0</v>
      </c>
      <c r="F267" s="95"/>
      <c r="G267" s="95"/>
      <c r="H267" s="95"/>
      <c r="I267" s="95"/>
      <c r="J267" s="436">
        <f t="shared" si="124"/>
        <v>0</v>
      </c>
      <c r="K267" s="95"/>
      <c r="L267" s="95"/>
      <c r="M267" s="95"/>
      <c r="N267" s="95"/>
      <c r="O267" s="95"/>
      <c r="P267" s="436" t="s">
        <v>807</v>
      </c>
      <c r="Q267" s="436" t="s">
        <v>807</v>
      </c>
      <c r="R267" s="436" t="s">
        <v>807</v>
      </c>
      <c r="S267" s="436" t="s">
        <v>807</v>
      </c>
      <c r="T267" s="436" t="s">
        <v>807</v>
      </c>
      <c r="U267" s="436" t="s">
        <v>807</v>
      </c>
      <c r="V267" s="98" t="s">
        <v>357</v>
      </c>
      <c r="W267" s="439"/>
      <c r="X267" s="442">
        <f t="shared" si="113"/>
        <v>0</v>
      </c>
      <c r="Y267" s="442">
        <f t="shared" si="114"/>
        <v>0</v>
      </c>
      <c r="Z267" s="442">
        <f t="shared" si="115"/>
        <v>0</v>
      </c>
      <c r="AA267" s="442">
        <f>IF(Таблица1050!$E$9=0,0,J267*10000/Таблица1050!$E$9)</f>
        <v>0</v>
      </c>
      <c r="AB267" s="446" t="s">
        <v>807</v>
      </c>
    </row>
    <row r="268" spans="1:28" s="73" customFormat="1" x14ac:dyDescent="0.15">
      <c r="A268" s="383" t="s">
        <v>813</v>
      </c>
      <c r="B268" s="377" t="s">
        <v>1247</v>
      </c>
      <c r="C268" s="431" t="s">
        <v>1404</v>
      </c>
      <c r="D268" s="436">
        <f t="shared" si="123"/>
        <v>0</v>
      </c>
      <c r="E268" s="436">
        <f t="shared" si="123"/>
        <v>0</v>
      </c>
      <c r="F268" s="95"/>
      <c r="G268" s="95"/>
      <c r="H268" s="95"/>
      <c r="I268" s="95"/>
      <c r="J268" s="436">
        <f t="shared" si="124"/>
        <v>0</v>
      </c>
      <c r="K268" s="95"/>
      <c r="L268" s="95"/>
      <c r="M268" s="95"/>
      <c r="N268" s="95"/>
      <c r="O268" s="95"/>
      <c r="P268" s="436" t="s">
        <v>807</v>
      </c>
      <c r="Q268" s="436" t="s">
        <v>807</v>
      </c>
      <c r="R268" s="436" t="s">
        <v>807</v>
      </c>
      <c r="S268" s="436" t="s">
        <v>807</v>
      </c>
      <c r="T268" s="436" t="s">
        <v>807</v>
      </c>
      <c r="U268" s="436" t="s">
        <v>807</v>
      </c>
      <c r="V268" s="98" t="s">
        <v>357</v>
      </c>
      <c r="W268" s="439"/>
      <c r="X268" s="442">
        <f t="shared" si="113"/>
        <v>0</v>
      </c>
      <c r="Y268" s="442">
        <f t="shared" si="114"/>
        <v>0</v>
      </c>
      <c r="Z268" s="442">
        <f t="shared" si="115"/>
        <v>0</v>
      </c>
      <c r="AA268" s="442">
        <f>IF(Таблица1050!$E$9=0,0,J268*10000/Таблица1050!$E$9)</f>
        <v>0</v>
      </c>
      <c r="AB268" s="446" t="s">
        <v>807</v>
      </c>
    </row>
    <row r="269" spans="1:28" s="73" customFormat="1" ht="21" x14ac:dyDescent="0.15">
      <c r="A269" s="383" t="s">
        <v>814</v>
      </c>
      <c r="B269" s="377" t="s">
        <v>1248</v>
      </c>
      <c r="C269" s="431" t="s">
        <v>1405</v>
      </c>
      <c r="D269" s="436">
        <f t="shared" si="123"/>
        <v>0</v>
      </c>
      <c r="E269" s="436">
        <f t="shared" si="123"/>
        <v>0</v>
      </c>
      <c r="F269" s="95"/>
      <c r="G269" s="95"/>
      <c r="H269" s="95"/>
      <c r="I269" s="95"/>
      <c r="J269" s="436">
        <f t="shared" si="124"/>
        <v>0</v>
      </c>
      <c r="K269" s="95"/>
      <c r="L269" s="95"/>
      <c r="M269" s="95"/>
      <c r="N269" s="95"/>
      <c r="O269" s="95"/>
      <c r="P269" s="436" t="s">
        <v>807</v>
      </c>
      <c r="Q269" s="436" t="s">
        <v>807</v>
      </c>
      <c r="R269" s="436" t="s">
        <v>807</v>
      </c>
      <c r="S269" s="436" t="s">
        <v>807</v>
      </c>
      <c r="T269" s="436" t="s">
        <v>807</v>
      </c>
      <c r="U269" s="436" t="s">
        <v>807</v>
      </c>
      <c r="V269" s="98" t="s">
        <v>357</v>
      </c>
      <c r="W269" s="439"/>
      <c r="X269" s="442">
        <f t="shared" si="113"/>
        <v>0</v>
      </c>
      <c r="Y269" s="442">
        <f t="shared" si="114"/>
        <v>0</v>
      </c>
      <c r="Z269" s="442">
        <f t="shared" si="115"/>
        <v>0</v>
      </c>
      <c r="AA269" s="442">
        <f>IF(Таблица1050!$E$9=0,0,J269*10000/Таблица1050!$E$9)</f>
        <v>0</v>
      </c>
      <c r="AB269" s="446" t="s">
        <v>807</v>
      </c>
    </row>
    <row r="270" spans="1:28" s="73" customFormat="1" ht="21" x14ac:dyDescent="0.15">
      <c r="A270" s="383" t="s">
        <v>815</v>
      </c>
      <c r="B270" s="377" t="s">
        <v>1249</v>
      </c>
      <c r="C270" s="431" t="s">
        <v>1406</v>
      </c>
      <c r="D270" s="436">
        <f t="shared" si="123"/>
        <v>0</v>
      </c>
      <c r="E270" s="436">
        <f t="shared" si="123"/>
        <v>0</v>
      </c>
      <c r="F270" s="95"/>
      <c r="G270" s="95"/>
      <c r="H270" s="95"/>
      <c r="I270" s="95"/>
      <c r="J270" s="436">
        <f t="shared" si="124"/>
        <v>0</v>
      </c>
      <c r="K270" s="95"/>
      <c r="L270" s="95"/>
      <c r="M270" s="95"/>
      <c r="N270" s="95"/>
      <c r="O270" s="95"/>
      <c r="P270" s="436" t="s">
        <v>807</v>
      </c>
      <c r="Q270" s="436" t="s">
        <v>807</v>
      </c>
      <c r="R270" s="436" t="s">
        <v>807</v>
      </c>
      <c r="S270" s="436" t="s">
        <v>807</v>
      </c>
      <c r="T270" s="436" t="s">
        <v>807</v>
      </c>
      <c r="U270" s="436" t="s">
        <v>807</v>
      </c>
      <c r="V270" s="98" t="s">
        <v>357</v>
      </c>
      <c r="W270" s="439"/>
      <c r="X270" s="442">
        <f t="shared" si="113"/>
        <v>0</v>
      </c>
      <c r="Y270" s="442">
        <f t="shared" si="114"/>
        <v>0</v>
      </c>
      <c r="Z270" s="442">
        <f t="shared" si="115"/>
        <v>0</v>
      </c>
      <c r="AA270" s="442">
        <f>IF(Таблица1050!$E$9=0,0,J270*10000/Таблица1050!$E$9)</f>
        <v>0</v>
      </c>
      <c r="AB270" s="446" t="s">
        <v>807</v>
      </c>
    </row>
    <row r="271" spans="1:28" s="73" customFormat="1" x14ac:dyDescent="0.15">
      <c r="A271" s="383" t="s">
        <v>816</v>
      </c>
      <c r="B271" s="377" t="s">
        <v>1250</v>
      </c>
      <c r="C271" s="431" t="s">
        <v>1407</v>
      </c>
      <c r="D271" s="436">
        <f t="shared" si="123"/>
        <v>0</v>
      </c>
      <c r="E271" s="436">
        <f t="shared" si="123"/>
        <v>0</v>
      </c>
      <c r="F271" s="95"/>
      <c r="G271" s="95"/>
      <c r="H271" s="95"/>
      <c r="I271" s="95"/>
      <c r="J271" s="436">
        <f t="shared" si="124"/>
        <v>0</v>
      </c>
      <c r="K271" s="95"/>
      <c r="L271" s="95"/>
      <c r="M271" s="95"/>
      <c r="N271" s="95"/>
      <c r="O271" s="95"/>
      <c r="P271" s="436" t="s">
        <v>807</v>
      </c>
      <c r="Q271" s="436" t="s">
        <v>807</v>
      </c>
      <c r="R271" s="436" t="s">
        <v>807</v>
      </c>
      <c r="S271" s="436" t="s">
        <v>807</v>
      </c>
      <c r="T271" s="436" t="s">
        <v>807</v>
      </c>
      <c r="U271" s="436" t="s">
        <v>807</v>
      </c>
      <c r="V271" s="98" t="s">
        <v>357</v>
      </c>
      <c r="W271" s="439"/>
      <c r="X271" s="442">
        <f t="shared" si="113"/>
        <v>0</v>
      </c>
      <c r="Y271" s="442">
        <f t="shared" si="114"/>
        <v>0</v>
      </c>
      <c r="Z271" s="442">
        <f t="shared" si="115"/>
        <v>0</v>
      </c>
      <c r="AA271" s="442">
        <f>IF(Таблица1050!$E$9=0,0,J271*10000/Таблица1050!$E$9)</f>
        <v>0</v>
      </c>
      <c r="AB271" s="446" t="s">
        <v>807</v>
      </c>
    </row>
    <row r="272" spans="1:28" s="73" customFormat="1" x14ac:dyDescent="0.15">
      <c r="A272" s="384" t="s">
        <v>817</v>
      </c>
      <c r="B272" s="377" t="s">
        <v>1251</v>
      </c>
      <c r="C272" s="431" t="s">
        <v>1408</v>
      </c>
      <c r="D272" s="436">
        <f t="shared" si="123"/>
        <v>0</v>
      </c>
      <c r="E272" s="436">
        <f t="shared" si="123"/>
        <v>0</v>
      </c>
      <c r="F272" s="95"/>
      <c r="G272" s="95"/>
      <c r="H272" s="95"/>
      <c r="I272" s="95"/>
      <c r="J272" s="436">
        <f t="shared" si="124"/>
        <v>0</v>
      </c>
      <c r="K272" s="95"/>
      <c r="L272" s="95"/>
      <c r="M272" s="95"/>
      <c r="N272" s="95"/>
      <c r="O272" s="95"/>
      <c r="P272" s="436" t="s">
        <v>807</v>
      </c>
      <c r="Q272" s="436" t="s">
        <v>807</v>
      </c>
      <c r="R272" s="436" t="s">
        <v>807</v>
      </c>
      <c r="S272" s="436" t="s">
        <v>807</v>
      </c>
      <c r="T272" s="436" t="s">
        <v>807</v>
      </c>
      <c r="U272" s="436" t="s">
        <v>807</v>
      </c>
      <c r="V272" s="98" t="s">
        <v>357</v>
      </c>
      <c r="W272" s="439"/>
      <c r="X272" s="442">
        <f t="shared" si="113"/>
        <v>0</v>
      </c>
      <c r="Y272" s="442">
        <f t="shared" si="114"/>
        <v>0</v>
      </c>
      <c r="Z272" s="442">
        <f t="shared" si="115"/>
        <v>0</v>
      </c>
      <c r="AA272" s="442">
        <f>IF(Таблица1050!$E$9=0,0,J272*10000/Таблица1050!$E$9)</f>
        <v>0</v>
      </c>
      <c r="AB272" s="446" t="s">
        <v>807</v>
      </c>
    </row>
    <row r="273" spans="1:28" s="73" customFormat="1" x14ac:dyDescent="0.15">
      <c r="A273" s="383" t="s">
        <v>1489</v>
      </c>
      <c r="B273" s="377" t="s">
        <v>1252</v>
      </c>
      <c r="C273" s="431" t="s">
        <v>1409</v>
      </c>
      <c r="D273" s="436">
        <f t="shared" si="123"/>
        <v>0</v>
      </c>
      <c r="E273" s="436">
        <f t="shared" si="123"/>
        <v>0</v>
      </c>
      <c r="F273" s="95"/>
      <c r="G273" s="95"/>
      <c r="H273" s="95"/>
      <c r="I273" s="95"/>
      <c r="J273" s="436">
        <f t="shared" si="124"/>
        <v>0</v>
      </c>
      <c r="K273" s="95"/>
      <c r="L273" s="95"/>
      <c r="M273" s="95"/>
      <c r="N273" s="95"/>
      <c r="O273" s="95"/>
      <c r="P273" s="436" t="s">
        <v>807</v>
      </c>
      <c r="Q273" s="436" t="s">
        <v>807</v>
      </c>
      <c r="R273" s="436" t="s">
        <v>807</v>
      </c>
      <c r="S273" s="436" t="s">
        <v>807</v>
      </c>
      <c r="T273" s="436" t="s">
        <v>807</v>
      </c>
      <c r="U273" s="436" t="s">
        <v>807</v>
      </c>
      <c r="V273" s="98" t="s">
        <v>357</v>
      </c>
      <c r="W273" s="439"/>
      <c r="X273" s="442">
        <f t="shared" si="113"/>
        <v>0</v>
      </c>
      <c r="Y273" s="442">
        <f t="shared" si="114"/>
        <v>0</v>
      </c>
      <c r="Z273" s="442">
        <f t="shared" si="115"/>
        <v>0</v>
      </c>
      <c r="AA273" s="442">
        <f>IF(Таблица1050!$E$9=0,0,J273*10000/Таблица1050!$E$9)</f>
        <v>0</v>
      </c>
      <c r="AB273" s="446" t="s">
        <v>807</v>
      </c>
    </row>
    <row r="274" spans="1:28" s="73" customFormat="1" ht="21" x14ac:dyDescent="0.15">
      <c r="A274" s="101" t="s">
        <v>1490</v>
      </c>
      <c r="B274" s="245" t="s">
        <v>801</v>
      </c>
      <c r="C274" s="431" t="s">
        <v>1410</v>
      </c>
      <c r="D274" s="436">
        <f>F274+H274+M274</f>
        <v>0</v>
      </c>
      <c r="E274" s="436">
        <f>G274+I274+N274</f>
        <v>0</v>
      </c>
      <c r="F274" s="436">
        <f>SUM(F275,F276:F282,F283)</f>
        <v>0</v>
      </c>
      <c r="G274" s="436">
        <f>SUM(G275,G276:G282,G283)</f>
        <v>0</v>
      </c>
      <c r="H274" s="436">
        <f>SUM(H275,H276:H282,H283)</f>
        <v>0</v>
      </c>
      <c r="I274" s="436">
        <f>SUM(I275,I276:I282,I283)</f>
        <v>0</v>
      </c>
      <c r="J274" s="436">
        <f>K274+L274+O274</f>
        <v>0</v>
      </c>
      <c r="K274" s="436">
        <f>SUM(K275,K276:K282,K283)</f>
        <v>0</v>
      </c>
      <c r="L274" s="436">
        <f>SUM(L275,L276:L282,L283)</f>
        <v>0</v>
      </c>
      <c r="M274" s="436">
        <f>SUM(M275,M276:M282,M283)</f>
        <v>0</v>
      </c>
      <c r="N274" s="436">
        <f>SUM(N275,N276:N282,N283)</f>
        <v>0</v>
      </c>
      <c r="O274" s="436">
        <f>SUM(O275,O276:O282,O283)</f>
        <v>0</v>
      </c>
      <c r="P274" s="436" t="s">
        <v>807</v>
      </c>
      <c r="Q274" s="436" t="s">
        <v>807</v>
      </c>
      <c r="R274" s="436" t="s">
        <v>807</v>
      </c>
      <c r="S274" s="436" t="s">
        <v>807</v>
      </c>
      <c r="T274" s="436" t="s">
        <v>807</v>
      </c>
      <c r="U274" s="436" t="s">
        <v>807</v>
      </c>
      <c r="V274" s="98" t="s">
        <v>357</v>
      </c>
      <c r="W274" s="436">
        <f>SUM(W275,W276:W282,W283)</f>
        <v>0</v>
      </c>
      <c r="X274" s="442">
        <f t="shared" si="113"/>
        <v>0</v>
      </c>
      <c r="Y274" s="442">
        <f t="shared" si="114"/>
        <v>0</v>
      </c>
      <c r="Z274" s="442">
        <f t="shared" si="115"/>
        <v>0</v>
      </c>
      <c r="AA274" s="442">
        <f>IF(Таблица1050!$E$9=0,0,J274*10000/Таблица1050!$E$9)</f>
        <v>0</v>
      </c>
      <c r="AB274" s="446" t="s">
        <v>807</v>
      </c>
    </row>
    <row r="275" spans="1:28" s="73" customFormat="1" ht="31.5" x14ac:dyDescent="0.15">
      <c r="A275" s="385" t="s">
        <v>1491</v>
      </c>
      <c r="B275" s="377" t="s">
        <v>1253</v>
      </c>
      <c r="C275" s="431" t="s">
        <v>1411</v>
      </c>
      <c r="D275" s="436">
        <f t="shared" si="123"/>
        <v>0</v>
      </c>
      <c r="E275" s="436">
        <f t="shared" si="123"/>
        <v>0</v>
      </c>
      <c r="F275" s="155"/>
      <c r="G275" s="155"/>
      <c r="H275" s="155"/>
      <c r="I275" s="155"/>
      <c r="J275" s="436">
        <f t="shared" si="124"/>
        <v>0</v>
      </c>
      <c r="K275" s="155"/>
      <c r="L275" s="155"/>
      <c r="M275" s="155"/>
      <c r="N275" s="155"/>
      <c r="O275" s="155"/>
      <c r="P275" s="436" t="s">
        <v>807</v>
      </c>
      <c r="Q275" s="436" t="s">
        <v>807</v>
      </c>
      <c r="R275" s="436" t="s">
        <v>807</v>
      </c>
      <c r="S275" s="436" t="s">
        <v>807</v>
      </c>
      <c r="T275" s="436" t="s">
        <v>807</v>
      </c>
      <c r="U275" s="436" t="s">
        <v>807</v>
      </c>
      <c r="V275" s="98" t="s">
        <v>357</v>
      </c>
      <c r="W275" s="439"/>
      <c r="X275" s="442">
        <f t="shared" si="113"/>
        <v>0</v>
      </c>
      <c r="Y275" s="442">
        <f t="shared" si="114"/>
        <v>0</v>
      </c>
      <c r="Z275" s="442">
        <f t="shared" si="115"/>
        <v>0</v>
      </c>
      <c r="AA275" s="442">
        <f>IF(Таблица1050!$E$9=0,0,J275*10000/Таблица1050!$E$9)</f>
        <v>0</v>
      </c>
      <c r="AB275" s="446" t="s">
        <v>807</v>
      </c>
    </row>
    <row r="276" spans="1:28" s="73" customFormat="1" ht="21" x14ac:dyDescent="0.15">
      <c r="A276" s="383" t="s">
        <v>827</v>
      </c>
      <c r="B276" s="377" t="s">
        <v>1254</v>
      </c>
      <c r="C276" s="431" t="s">
        <v>1412</v>
      </c>
      <c r="D276" s="436">
        <f t="shared" si="123"/>
        <v>0</v>
      </c>
      <c r="E276" s="436">
        <f t="shared" si="123"/>
        <v>0</v>
      </c>
      <c r="F276" s="95"/>
      <c r="G276" s="95"/>
      <c r="H276" s="95"/>
      <c r="I276" s="95"/>
      <c r="J276" s="436">
        <f t="shared" si="124"/>
        <v>0</v>
      </c>
      <c r="K276" s="95"/>
      <c r="L276" s="95"/>
      <c r="M276" s="95"/>
      <c r="N276" s="95"/>
      <c r="O276" s="95"/>
      <c r="P276" s="436" t="s">
        <v>807</v>
      </c>
      <c r="Q276" s="436" t="s">
        <v>807</v>
      </c>
      <c r="R276" s="436" t="s">
        <v>807</v>
      </c>
      <c r="S276" s="436" t="s">
        <v>807</v>
      </c>
      <c r="T276" s="436" t="s">
        <v>807</v>
      </c>
      <c r="U276" s="436" t="s">
        <v>807</v>
      </c>
      <c r="V276" s="98" t="s">
        <v>357</v>
      </c>
      <c r="W276" s="439"/>
      <c r="X276" s="442">
        <f t="shared" ref="X276:X332" si="125">IF(D276=0,0,J276*100/D276)</f>
        <v>0</v>
      </c>
      <c r="Y276" s="442">
        <f t="shared" ref="Y276:Y332" si="126">IF(D276=0,0,E276*100/D276)</f>
        <v>0</v>
      </c>
      <c r="Z276" s="442">
        <f t="shared" ref="Z276:Z332" si="127">IF(J276=0,0,E276/J276)</f>
        <v>0</v>
      </c>
      <c r="AA276" s="442">
        <f>IF(Таблица1050!$E$9=0,0,J276*10000/Таблица1050!$E$9)</f>
        <v>0</v>
      </c>
      <c r="AB276" s="446" t="s">
        <v>807</v>
      </c>
    </row>
    <row r="277" spans="1:28" s="73" customFormat="1" x14ac:dyDescent="0.15">
      <c r="A277" s="386" t="s">
        <v>1492</v>
      </c>
      <c r="B277" s="377" t="s">
        <v>1255</v>
      </c>
      <c r="C277" s="431" t="s">
        <v>1413</v>
      </c>
      <c r="D277" s="436">
        <f t="shared" si="123"/>
        <v>0</v>
      </c>
      <c r="E277" s="436">
        <f t="shared" si="123"/>
        <v>0</v>
      </c>
      <c r="F277" s="95"/>
      <c r="G277" s="95"/>
      <c r="H277" s="95"/>
      <c r="I277" s="95"/>
      <c r="J277" s="436">
        <f t="shared" si="124"/>
        <v>0</v>
      </c>
      <c r="K277" s="95"/>
      <c r="L277" s="95"/>
      <c r="M277" s="95"/>
      <c r="N277" s="95"/>
      <c r="O277" s="95"/>
      <c r="P277" s="436" t="s">
        <v>807</v>
      </c>
      <c r="Q277" s="436" t="s">
        <v>807</v>
      </c>
      <c r="R277" s="436" t="s">
        <v>807</v>
      </c>
      <c r="S277" s="436" t="s">
        <v>807</v>
      </c>
      <c r="T277" s="436" t="s">
        <v>807</v>
      </c>
      <c r="U277" s="436" t="s">
        <v>807</v>
      </c>
      <c r="V277" s="98" t="s">
        <v>357</v>
      </c>
      <c r="W277" s="439"/>
      <c r="X277" s="442">
        <f t="shared" si="125"/>
        <v>0</v>
      </c>
      <c r="Y277" s="442">
        <f t="shared" si="126"/>
        <v>0</v>
      </c>
      <c r="Z277" s="442">
        <f t="shared" si="127"/>
        <v>0</v>
      </c>
      <c r="AA277" s="442">
        <f>IF(Таблица1050!$E$9=0,0,J277*10000/Таблица1050!$E$9)</f>
        <v>0</v>
      </c>
      <c r="AB277" s="446" t="s">
        <v>807</v>
      </c>
    </row>
    <row r="278" spans="1:28" s="73" customFormat="1" x14ac:dyDescent="0.15">
      <c r="A278" s="383" t="s">
        <v>819</v>
      </c>
      <c r="B278" s="377" t="s">
        <v>1256</v>
      </c>
      <c r="C278" s="431" t="s">
        <v>1414</v>
      </c>
      <c r="D278" s="436">
        <f t="shared" si="123"/>
        <v>0</v>
      </c>
      <c r="E278" s="436">
        <f t="shared" si="123"/>
        <v>0</v>
      </c>
      <c r="F278" s="95"/>
      <c r="G278" s="95"/>
      <c r="H278" s="95"/>
      <c r="I278" s="95"/>
      <c r="J278" s="436">
        <f t="shared" si="124"/>
        <v>0</v>
      </c>
      <c r="K278" s="95"/>
      <c r="L278" s="95"/>
      <c r="M278" s="95"/>
      <c r="N278" s="95"/>
      <c r="O278" s="95"/>
      <c r="P278" s="436" t="s">
        <v>807</v>
      </c>
      <c r="Q278" s="436" t="s">
        <v>807</v>
      </c>
      <c r="R278" s="436" t="s">
        <v>807</v>
      </c>
      <c r="S278" s="436" t="s">
        <v>807</v>
      </c>
      <c r="T278" s="436" t="s">
        <v>807</v>
      </c>
      <c r="U278" s="436" t="s">
        <v>807</v>
      </c>
      <c r="V278" s="98" t="s">
        <v>357</v>
      </c>
      <c r="W278" s="439"/>
      <c r="X278" s="442">
        <f t="shared" si="125"/>
        <v>0</v>
      </c>
      <c r="Y278" s="442">
        <f t="shared" si="126"/>
        <v>0</v>
      </c>
      <c r="Z278" s="442">
        <f t="shared" si="127"/>
        <v>0</v>
      </c>
      <c r="AA278" s="442">
        <f>IF(Таблица1050!$E$9=0,0,J278*10000/Таблица1050!$E$9)</f>
        <v>0</v>
      </c>
      <c r="AB278" s="446" t="s">
        <v>807</v>
      </c>
    </row>
    <row r="279" spans="1:28" s="73" customFormat="1" ht="31.5" x14ac:dyDescent="0.15">
      <c r="A279" s="385" t="s">
        <v>1493</v>
      </c>
      <c r="B279" s="377" t="s">
        <v>1257</v>
      </c>
      <c r="C279" s="431" t="s">
        <v>1415</v>
      </c>
      <c r="D279" s="436">
        <f t="shared" si="123"/>
        <v>0</v>
      </c>
      <c r="E279" s="436">
        <f t="shared" si="123"/>
        <v>0</v>
      </c>
      <c r="F279" s="95"/>
      <c r="G279" s="95"/>
      <c r="H279" s="95"/>
      <c r="I279" s="95"/>
      <c r="J279" s="436">
        <f t="shared" si="124"/>
        <v>0</v>
      </c>
      <c r="K279" s="95"/>
      <c r="L279" s="95"/>
      <c r="M279" s="95"/>
      <c r="N279" s="95"/>
      <c r="O279" s="95"/>
      <c r="P279" s="436" t="s">
        <v>807</v>
      </c>
      <c r="Q279" s="436" t="s">
        <v>807</v>
      </c>
      <c r="R279" s="436" t="s">
        <v>807</v>
      </c>
      <c r="S279" s="436" t="s">
        <v>807</v>
      </c>
      <c r="T279" s="436" t="s">
        <v>807</v>
      </c>
      <c r="U279" s="436" t="s">
        <v>807</v>
      </c>
      <c r="V279" s="98" t="s">
        <v>357</v>
      </c>
      <c r="W279" s="439"/>
      <c r="X279" s="442">
        <f t="shared" si="125"/>
        <v>0</v>
      </c>
      <c r="Y279" s="442">
        <f t="shared" si="126"/>
        <v>0</v>
      </c>
      <c r="Z279" s="442">
        <f t="shared" si="127"/>
        <v>0</v>
      </c>
      <c r="AA279" s="442">
        <f>IF(Таблица1050!$E$9=0,0,J279*10000/Таблица1050!$E$9)</f>
        <v>0</v>
      </c>
      <c r="AB279" s="446" t="s">
        <v>807</v>
      </c>
    </row>
    <row r="280" spans="1:28" s="73" customFormat="1" x14ac:dyDescent="0.15">
      <c r="A280" s="383" t="s">
        <v>820</v>
      </c>
      <c r="B280" s="377" t="s">
        <v>1258</v>
      </c>
      <c r="C280" s="431" t="s">
        <v>1416</v>
      </c>
      <c r="D280" s="436">
        <f t="shared" si="123"/>
        <v>0</v>
      </c>
      <c r="E280" s="436">
        <f t="shared" si="123"/>
        <v>0</v>
      </c>
      <c r="F280" s="95"/>
      <c r="G280" s="95"/>
      <c r="H280" s="95"/>
      <c r="I280" s="95"/>
      <c r="J280" s="436">
        <f t="shared" si="124"/>
        <v>0</v>
      </c>
      <c r="K280" s="95"/>
      <c r="L280" s="95"/>
      <c r="M280" s="95"/>
      <c r="N280" s="95"/>
      <c r="O280" s="95"/>
      <c r="P280" s="436" t="s">
        <v>807</v>
      </c>
      <c r="Q280" s="436" t="s">
        <v>807</v>
      </c>
      <c r="R280" s="436" t="s">
        <v>807</v>
      </c>
      <c r="S280" s="436" t="s">
        <v>807</v>
      </c>
      <c r="T280" s="436" t="s">
        <v>807</v>
      </c>
      <c r="U280" s="436" t="s">
        <v>807</v>
      </c>
      <c r="V280" s="98" t="s">
        <v>357</v>
      </c>
      <c r="W280" s="439"/>
      <c r="X280" s="442">
        <f t="shared" si="125"/>
        <v>0</v>
      </c>
      <c r="Y280" s="442">
        <f t="shared" si="126"/>
        <v>0</v>
      </c>
      <c r="Z280" s="442">
        <f t="shared" si="127"/>
        <v>0</v>
      </c>
      <c r="AA280" s="442">
        <f>IF(Таблица1050!$E$9=0,0,J280*10000/Таблица1050!$E$9)</f>
        <v>0</v>
      </c>
      <c r="AB280" s="446" t="s">
        <v>807</v>
      </c>
    </row>
    <row r="281" spans="1:28" s="73" customFormat="1" x14ac:dyDescent="0.15">
      <c r="A281" s="384" t="s">
        <v>821</v>
      </c>
      <c r="B281" s="377" t="s">
        <v>1259</v>
      </c>
      <c r="C281" s="431" t="s">
        <v>1417</v>
      </c>
      <c r="D281" s="436">
        <f t="shared" si="123"/>
        <v>0</v>
      </c>
      <c r="E281" s="436">
        <f t="shared" si="123"/>
        <v>0</v>
      </c>
      <c r="F281" s="95"/>
      <c r="G281" s="95"/>
      <c r="H281" s="95"/>
      <c r="I281" s="95"/>
      <c r="J281" s="436">
        <f t="shared" si="124"/>
        <v>0</v>
      </c>
      <c r="K281" s="95"/>
      <c r="L281" s="95"/>
      <c r="M281" s="95"/>
      <c r="N281" s="95"/>
      <c r="O281" s="95"/>
      <c r="P281" s="436" t="s">
        <v>807</v>
      </c>
      <c r="Q281" s="436" t="s">
        <v>807</v>
      </c>
      <c r="R281" s="436" t="s">
        <v>807</v>
      </c>
      <c r="S281" s="436" t="s">
        <v>807</v>
      </c>
      <c r="T281" s="436" t="s">
        <v>807</v>
      </c>
      <c r="U281" s="436" t="s">
        <v>807</v>
      </c>
      <c r="V281" s="98" t="s">
        <v>357</v>
      </c>
      <c r="W281" s="439"/>
      <c r="X281" s="442">
        <f t="shared" si="125"/>
        <v>0</v>
      </c>
      <c r="Y281" s="442">
        <f t="shared" si="126"/>
        <v>0</v>
      </c>
      <c r="Z281" s="442">
        <f t="shared" si="127"/>
        <v>0</v>
      </c>
      <c r="AA281" s="442">
        <f>IF(Таблица1050!$E$9=0,0,J281*10000/Таблица1050!$E$9)</f>
        <v>0</v>
      </c>
      <c r="AB281" s="446" t="s">
        <v>807</v>
      </c>
    </row>
    <row r="282" spans="1:28" s="73" customFormat="1" ht="21" x14ac:dyDescent="0.15">
      <c r="A282" s="383" t="s">
        <v>1494</v>
      </c>
      <c r="B282" s="377" t="s">
        <v>1260</v>
      </c>
      <c r="C282" s="431" t="s">
        <v>1418</v>
      </c>
      <c r="D282" s="436">
        <f t="shared" ref="D282:E297" si="128">F282+H282+M282</f>
        <v>0</v>
      </c>
      <c r="E282" s="436">
        <f t="shared" si="128"/>
        <v>0</v>
      </c>
      <c r="F282" s="95"/>
      <c r="G282" s="95"/>
      <c r="H282" s="95"/>
      <c r="I282" s="95"/>
      <c r="J282" s="436">
        <f t="shared" si="124"/>
        <v>0</v>
      </c>
      <c r="K282" s="95"/>
      <c r="L282" s="95"/>
      <c r="M282" s="95"/>
      <c r="N282" s="95"/>
      <c r="O282" s="95"/>
      <c r="P282" s="436" t="s">
        <v>807</v>
      </c>
      <c r="Q282" s="436" t="s">
        <v>807</v>
      </c>
      <c r="R282" s="436" t="s">
        <v>807</v>
      </c>
      <c r="S282" s="436" t="s">
        <v>807</v>
      </c>
      <c r="T282" s="436" t="s">
        <v>807</v>
      </c>
      <c r="U282" s="436" t="s">
        <v>807</v>
      </c>
      <c r="V282" s="98" t="s">
        <v>357</v>
      </c>
      <c r="W282" s="439"/>
      <c r="X282" s="442">
        <f t="shared" si="125"/>
        <v>0</v>
      </c>
      <c r="Y282" s="442">
        <f t="shared" si="126"/>
        <v>0</v>
      </c>
      <c r="Z282" s="442">
        <f t="shared" si="127"/>
        <v>0</v>
      </c>
      <c r="AA282" s="442">
        <f>IF(Таблица1050!$E$9=0,0,J282*10000/Таблица1050!$E$9)</f>
        <v>0</v>
      </c>
      <c r="AB282" s="446" t="s">
        <v>807</v>
      </c>
    </row>
    <row r="283" spans="1:28" s="73" customFormat="1" x14ac:dyDescent="0.15">
      <c r="A283" s="384" t="s">
        <v>822</v>
      </c>
      <c r="B283" s="377" t="s">
        <v>1261</v>
      </c>
      <c r="C283" s="431" t="s">
        <v>1419</v>
      </c>
      <c r="D283" s="436">
        <f t="shared" si="128"/>
        <v>0</v>
      </c>
      <c r="E283" s="436">
        <f t="shared" si="128"/>
        <v>0</v>
      </c>
      <c r="F283" s="95"/>
      <c r="G283" s="95"/>
      <c r="H283" s="95"/>
      <c r="I283" s="95"/>
      <c r="J283" s="436">
        <f t="shared" si="124"/>
        <v>0</v>
      </c>
      <c r="K283" s="95"/>
      <c r="L283" s="95"/>
      <c r="M283" s="95"/>
      <c r="N283" s="95"/>
      <c r="O283" s="95"/>
      <c r="P283" s="436" t="s">
        <v>807</v>
      </c>
      <c r="Q283" s="436" t="s">
        <v>807</v>
      </c>
      <c r="R283" s="436" t="s">
        <v>807</v>
      </c>
      <c r="S283" s="436" t="s">
        <v>807</v>
      </c>
      <c r="T283" s="436" t="s">
        <v>807</v>
      </c>
      <c r="U283" s="436" t="s">
        <v>807</v>
      </c>
      <c r="V283" s="98" t="s">
        <v>357</v>
      </c>
      <c r="W283" s="439"/>
      <c r="X283" s="442">
        <f t="shared" si="125"/>
        <v>0</v>
      </c>
      <c r="Y283" s="442">
        <f t="shared" si="126"/>
        <v>0</v>
      </c>
      <c r="Z283" s="442">
        <f t="shared" si="127"/>
        <v>0</v>
      </c>
      <c r="AA283" s="442">
        <f>IF(Таблица1050!$E$9=0,0,J283*10000/Таблица1050!$E$9)</f>
        <v>0</v>
      </c>
      <c r="AB283" s="446" t="s">
        <v>807</v>
      </c>
    </row>
    <row r="284" spans="1:28" s="73" customFormat="1" ht="21" x14ac:dyDescent="0.15">
      <c r="A284" s="101" t="s">
        <v>1495</v>
      </c>
      <c r="B284" s="245" t="s">
        <v>802</v>
      </c>
      <c r="C284" s="431" t="s">
        <v>1420</v>
      </c>
      <c r="D284" s="436">
        <f>F284+H284+M284</f>
        <v>0</v>
      </c>
      <c r="E284" s="436">
        <f>G284+I284+N284</f>
        <v>0</v>
      </c>
      <c r="F284" s="436">
        <f>SUM(F285,F286,F287,F288,F289,F290,F291,F292,F293:F294,F295,F296:F297,F309)</f>
        <v>0</v>
      </c>
      <c r="G284" s="436">
        <f>SUM(G285,G286,G287,G288,G289,G290,G291,G292,G293:G294,G295,G296:G297,G309)</f>
        <v>0</v>
      </c>
      <c r="H284" s="436">
        <f>SUM(H285,H286,H287,H288,H289,H290,H291,H292,H293:H294,H295,H296:H297,H309)</f>
        <v>0</v>
      </c>
      <c r="I284" s="436">
        <f>SUM(I285,I286,I287,I288,I289,I290,I291,I292,I293:I294,I295,I296:I297,I309)</f>
        <v>0</v>
      </c>
      <c r="J284" s="436">
        <f>K284+L284+O284</f>
        <v>0</v>
      </c>
      <c r="K284" s="436">
        <f>SUM(K285,K286,K287,K288,K289,K290,K291,K292,K293:K294,K295,K296:K297,K309)</f>
        <v>0</v>
      </c>
      <c r="L284" s="436">
        <f>SUM(L285,L286,L287,L288,L289,L290,L291,L292,L293:L294,L295,L296:L297,L309)</f>
        <v>0</v>
      </c>
      <c r="M284" s="436">
        <f>SUM(M285,M286,M287,M288,M289,M290,M291,M292,M293:M294,M295,M296:M297,M309)</f>
        <v>0</v>
      </c>
      <c r="N284" s="436">
        <f>SUM(N285,N286,N287,N288,N289,N290,N291,N292,N293:N294,N295,N296:N297,N309)</f>
        <v>0</v>
      </c>
      <c r="O284" s="436">
        <f>SUM(O285,O286,O287,O288,O289,O290,O291,O292,O293:O294,O295,O296:O297,O309)</f>
        <v>0</v>
      </c>
      <c r="P284" s="436" t="s">
        <v>807</v>
      </c>
      <c r="Q284" s="436" t="s">
        <v>807</v>
      </c>
      <c r="R284" s="436" t="s">
        <v>807</v>
      </c>
      <c r="S284" s="436" t="s">
        <v>807</v>
      </c>
      <c r="T284" s="436" t="s">
        <v>807</v>
      </c>
      <c r="U284" s="436" t="s">
        <v>807</v>
      </c>
      <c r="V284" s="98" t="s">
        <v>357</v>
      </c>
      <c r="W284" s="436">
        <f>SUM(W285,W286,W287,W288,W289,W290,W291,W292,W293:W294,W295,W296:W297,W309)</f>
        <v>0</v>
      </c>
      <c r="X284" s="442">
        <f t="shared" si="125"/>
        <v>0</v>
      </c>
      <c r="Y284" s="442">
        <f t="shared" si="126"/>
        <v>0</v>
      </c>
      <c r="Z284" s="442">
        <f t="shared" si="127"/>
        <v>0</v>
      </c>
      <c r="AA284" s="442">
        <f>IF(Таблица1050!$E$9=0,0,J284*10000/Таблица1050!$E$9)</f>
        <v>0</v>
      </c>
      <c r="AB284" s="446" t="s">
        <v>807</v>
      </c>
    </row>
    <row r="285" spans="1:28" s="73" customFormat="1" ht="21" x14ac:dyDescent="0.15">
      <c r="A285" s="383" t="s">
        <v>1496</v>
      </c>
      <c r="B285" s="300" t="s">
        <v>1262</v>
      </c>
      <c r="C285" s="431" t="s">
        <v>1421</v>
      </c>
      <c r="D285" s="436">
        <f t="shared" si="128"/>
        <v>0</v>
      </c>
      <c r="E285" s="436">
        <f t="shared" si="128"/>
        <v>0</v>
      </c>
      <c r="F285" s="95"/>
      <c r="G285" s="95"/>
      <c r="H285" s="95"/>
      <c r="I285" s="95"/>
      <c r="J285" s="436">
        <f>K285+L285+O285</f>
        <v>0</v>
      </c>
      <c r="K285" s="95"/>
      <c r="L285" s="95"/>
      <c r="M285" s="95"/>
      <c r="N285" s="95"/>
      <c r="O285" s="95"/>
      <c r="P285" s="436" t="s">
        <v>807</v>
      </c>
      <c r="Q285" s="436" t="s">
        <v>807</v>
      </c>
      <c r="R285" s="436" t="s">
        <v>807</v>
      </c>
      <c r="S285" s="436" t="s">
        <v>807</v>
      </c>
      <c r="T285" s="436" t="s">
        <v>807</v>
      </c>
      <c r="U285" s="436" t="s">
        <v>807</v>
      </c>
      <c r="V285" s="98" t="s">
        <v>357</v>
      </c>
      <c r="W285" s="439"/>
      <c r="X285" s="442">
        <f t="shared" si="125"/>
        <v>0</v>
      </c>
      <c r="Y285" s="442">
        <f t="shared" si="126"/>
        <v>0</v>
      </c>
      <c r="Z285" s="442">
        <f t="shared" si="127"/>
        <v>0</v>
      </c>
      <c r="AA285" s="442">
        <f>IF(Таблица1050!$E$9=0,0,J285*10000/Таблица1050!$E$9)</f>
        <v>0</v>
      </c>
      <c r="AB285" s="446" t="s">
        <v>807</v>
      </c>
    </row>
    <row r="286" spans="1:28" s="73" customFormat="1" ht="31.5" x14ac:dyDescent="0.15">
      <c r="A286" s="383" t="s">
        <v>1497</v>
      </c>
      <c r="B286" s="300" t="s">
        <v>1263</v>
      </c>
      <c r="C286" s="431" t="s">
        <v>1422</v>
      </c>
      <c r="D286" s="436">
        <f t="shared" si="128"/>
        <v>0</v>
      </c>
      <c r="E286" s="436">
        <f t="shared" si="128"/>
        <v>0</v>
      </c>
      <c r="F286" s="95"/>
      <c r="G286" s="95"/>
      <c r="H286" s="95"/>
      <c r="I286" s="95"/>
      <c r="J286" s="436">
        <f t="shared" si="124"/>
        <v>0</v>
      </c>
      <c r="K286" s="95"/>
      <c r="L286" s="95"/>
      <c r="M286" s="95"/>
      <c r="N286" s="95"/>
      <c r="O286" s="95"/>
      <c r="P286" s="436" t="s">
        <v>807</v>
      </c>
      <c r="Q286" s="436" t="s">
        <v>807</v>
      </c>
      <c r="R286" s="436" t="s">
        <v>807</v>
      </c>
      <c r="S286" s="436" t="s">
        <v>807</v>
      </c>
      <c r="T286" s="436" t="s">
        <v>807</v>
      </c>
      <c r="U286" s="436" t="s">
        <v>807</v>
      </c>
      <c r="V286" s="98" t="s">
        <v>357</v>
      </c>
      <c r="W286" s="439"/>
      <c r="X286" s="442">
        <f t="shared" si="125"/>
        <v>0</v>
      </c>
      <c r="Y286" s="442">
        <f t="shared" si="126"/>
        <v>0</v>
      </c>
      <c r="Z286" s="442">
        <f t="shared" si="127"/>
        <v>0</v>
      </c>
      <c r="AA286" s="442">
        <f>IF(Таблица1050!$E$9=0,0,J286*10000/Таблица1050!$E$9)</f>
        <v>0</v>
      </c>
      <c r="AB286" s="446" t="s">
        <v>807</v>
      </c>
    </row>
    <row r="287" spans="1:28" s="73" customFormat="1" ht="21" x14ac:dyDescent="0.15">
      <c r="A287" s="385" t="s">
        <v>1498</v>
      </c>
      <c r="B287" s="300" t="s">
        <v>1264</v>
      </c>
      <c r="C287" s="431" t="s">
        <v>1423</v>
      </c>
      <c r="D287" s="436">
        <f t="shared" si="128"/>
        <v>0</v>
      </c>
      <c r="E287" s="436">
        <f t="shared" si="128"/>
        <v>0</v>
      </c>
      <c r="F287" s="95"/>
      <c r="G287" s="95"/>
      <c r="H287" s="95"/>
      <c r="I287" s="95"/>
      <c r="J287" s="436">
        <f>K287+L287+O287</f>
        <v>0</v>
      </c>
      <c r="K287" s="95"/>
      <c r="L287" s="95"/>
      <c r="M287" s="95"/>
      <c r="N287" s="95"/>
      <c r="O287" s="95"/>
      <c r="P287" s="436" t="s">
        <v>807</v>
      </c>
      <c r="Q287" s="436" t="s">
        <v>807</v>
      </c>
      <c r="R287" s="436" t="s">
        <v>807</v>
      </c>
      <c r="S287" s="436" t="s">
        <v>807</v>
      </c>
      <c r="T287" s="436" t="s">
        <v>807</v>
      </c>
      <c r="U287" s="436" t="s">
        <v>807</v>
      </c>
      <c r="V287" s="98" t="s">
        <v>357</v>
      </c>
      <c r="W287" s="439"/>
      <c r="X287" s="442">
        <f t="shared" si="125"/>
        <v>0</v>
      </c>
      <c r="Y287" s="442">
        <f t="shared" si="126"/>
        <v>0</v>
      </c>
      <c r="Z287" s="442">
        <f t="shared" si="127"/>
        <v>0</v>
      </c>
      <c r="AA287" s="442">
        <f>IF(Таблица1050!$E$9=0,0,J287*10000/Таблица1050!$E$9)</f>
        <v>0</v>
      </c>
      <c r="AB287" s="446" t="s">
        <v>807</v>
      </c>
    </row>
    <row r="288" spans="1:28" s="73" customFormat="1" ht="21" x14ac:dyDescent="0.15">
      <c r="A288" s="383" t="s">
        <v>1499</v>
      </c>
      <c r="B288" s="300" t="s">
        <v>1265</v>
      </c>
      <c r="C288" s="431" t="s">
        <v>1424</v>
      </c>
      <c r="D288" s="436">
        <f t="shared" si="128"/>
        <v>0</v>
      </c>
      <c r="E288" s="436">
        <f t="shared" si="128"/>
        <v>0</v>
      </c>
      <c r="F288" s="95"/>
      <c r="G288" s="95"/>
      <c r="H288" s="95"/>
      <c r="I288" s="95"/>
      <c r="J288" s="436">
        <f t="shared" ref="J288:J292" si="129">K288+L288+O288</f>
        <v>0</v>
      </c>
      <c r="K288" s="95"/>
      <c r="L288" s="95"/>
      <c r="M288" s="95"/>
      <c r="N288" s="95"/>
      <c r="O288" s="95"/>
      <c r="P288" s="436" t="s">
        <v>807</v>
      </c>
      <c r="Q288" s="436" t="s">
        <v>807</v>
      </c>
      <c r="R288" s="436" t="s">
        <v>807</v>
      </c>
      <c r="S288" s="436" t="s">
        <v>807</v>
      </c>
      <c r="T288" s="436" t="s">
        <v>807</v>
      </c>
      <c r="U288" s="436" t="s">
        <v>807</v>
      </c>
      <c r="V288" s="98" t="s">
        <v>357</v>
      </c>
      <c r="W288" s="439"/>
      <c r="X288" s="442">
        <f t="shared" si="125"/>
        <v>0</v>
      </c>
      <c r="Y288" s="442">
        <f t="shared" si="126"/>
        <v>0</v>
      </c>
      <c r="Z288" s="442">
        <f t="shared" si="127"/>
        <v>0</v>
      </c>
      <c r="AA288" s="442">
        <f>IF(Таблица1050!$E$9=0,0,J288*10000/Таблица1050!$E$9)</f>
        <v>0</v>
      </c>
      <c r="AB288" s="446" t="s">
        <v>807</v>
      </c>
    </row>
    <row r="289" spans="1:28" s="73" customFormat="1" ht="21" x14ac:dyDescent="0.15">
      <c r="A289" s="383" t="s">
        <v>1500</v>
      </c>
      <c r="B289" s="300" t="s">
        <v>1266</v>
      </c>
      <c r="C289" s="431" t="s">
        <v>1425</v>
      </c>
      <c r="D289" s="436">
        <f t="shared" si="128"/>
        <v>0</v>
      </c>
      <c r="E289" s="436">
        <f t="shared" si="128"/>
        <v>0</v>
      </c>
      <c r="F289" s="95"/>
      <c r="G289" s="95"/>
      <c r="H289" s="95"/>
      <c r="I289" s="95"/>
      <c r="J289" s="436">
        <f t="shared" si="129"/>
        <v>0</v>
      </c>
      <c r="K289" s="95"/>
      <c r="L289" s="95"/>
      <c r="M289" s="95"/>
      <c r="N289" s="95"/>
      <c r="O289" s="95"/>
      <c r="P289" s="436" t="s">
        <v>807</v>
      </c>
      <c r="Q289" s="436" t="s">
        <v>807</v>
      </c>
      <c r="R289" s="436" t="s">
        <v>807</v>
      </c>
      <c r="S289" s="436" t="s">
        <v>807</v>
      </c>
      <c r="T289" s="436" t="s">
        <v>807</v>
      </c>
      <c r="U289" s="436" t="s">
        <v>807</v>
      </c>
      <c r="V289" s="98" t="s">
        <v>357</v>
      </c>
      <c r="W289" s="439"/>
      <c r="X289" s="442">
        <f t="shared" si="125"/>
        <v>0</v>
      </c>
      <c r="Y289" s="442">
        <f t="shared" si="126"/>
        <v>0</v>
      </c>
      <c r="Z289" s="442">
        <f t="shared" si="127"/>
        <v>0</v>
      </c>
      <c r="AA289" s="442">
        <f>IF(Таблица1050!$E$9=0,0,J289*10000/Таблица1050!$E$9)</f>
        <v>0</v>
      </c>
      <c r="AB289" s="446" t="s">
        <v>807</v>
      </c>
    </row>
    <row r="290" spans="1:28" s="73" customFormat="1" x14ac:dyDescent="0.15">
      <c r="A290" s="383" t="s">
        <v>1501</v>
      </c>
      <c r="B290" s="300" t="s">
        <v>1267</v>
      </c>
      <c r="C290" s="431" t="s">
        <v>1426</v>
      </c>
      <c r="D290" s="436">
        <f t="shared" si="128"/>
        <v>0</v>
      </c>
      <c r="E290" s="436">
        <f t="shared" si="128"/>
        <v>0</v>
      </c>
      <c r="F290" s="95"/>
      <c r="G290" s="95"/>
      <c r="H290" s="95"/>
      <c r="I290" s="95"/>
      <c r="J290" s="436">
        <f t="shared" si="129"/>
        <v>0</v>
      </c>
      <c r="K290" s="95"/>
      <c r="L290" s="95"/>
      <c r="M290" s="95"/>
      <c r="N290" s="95"/>
      <c r="O290" s="95"/>
      <c r="P290" s="436" t="s">
        <v>807</v>
      </c>
      <c r="Q290" s="436" t="s">
        <v>807</v>
      </c>
      <c r="R290" s="436" t="s">
        <v>807</v>
      </c>
      <c r="S290" s="436" t="s">
        <v>807</v>
      </c>
      <c r="T290" s="436" t="s">
        <v>807</v>
      </c>
      <c r="U290" s="436" t="s">
        <v>807</v>
      </c>
      <c r="V290" s="98" t="s">
        <v>357</v>
      </c>
      <c r="W290" s="439"/>
      <c r="X290" s="442">
        <f t="shared" si="125"/>
        <v>0</v>
      </c>
      <c r="Y290" s="442">
        <f t="shared" si="126"/>
        <v>0</v>
      </c>
      <c r="Z290" s="442">
        <f t="shared" si="127"/>
        <v>0</v>
      </c>
      <c r="AA290" s="442">
        <f>IF(Таблица1050!$E$9=0,0,J290*10000/Таблица1050!$E$9)</f>
        <v>0</v>
      </c>
      <c r="AB290" s="446" t="s">
        <v>807</v>
      </c>
    </row>
    <row r="291" spans="1:28" s="73" customFormat="1" ht="52.5" x14ac:dyDescent="0.15">
      <c r="A291" s="383" t="s">
        <v>1502</v>
      </c>
      <c r="B291" s="300" t="s">
        <v>1268</v>
      </c>
      <c r="C291" s="431" t="s">
        <v>1427</v>
      </c>
      <c r="D291" s="436">
        <f t="shared" si="128"/>
        <v>0</v>
      </c>
      <c r="E291" s="436">
        <f t="shared" si="128"/>
        <v>0</v>
      </c>
      <c r="F291" s="95"/>
      <c r="G291" s="95"/>
      <c r="H291" s="95"/>
      <c r="I291" s="95"/>
      <c r="J291" s="436">
        <f t="shared" si="129"/>
        <v>0</v>
      </c>
      <c r="K291" s="95"/>
      <c r="L291" s="95"/>
      <c r="M291" s="95"/>
      <c r="N291" s="95"/>
      <c r="O291" s="95"/>
      <c r="P291" s="436" t="s">
        <v>807</v>
      </c>
      <c r="Q291" s="436" t="s">
        <v>807</v>
      </c>
      <c r="R291" s="436" t="s">
        <v>807</v>
      </c>
      <c r="S291" s="436" t="s">
        <v>807</v>
      </c>
      <c r="T291" s="436" t="s">
        <v>807</v>
      </c>
      <c r="U291" s="436" t="s">
        <v>807</v>
      </c>
      <c r="V291" s="98" t="s">
        <v>357</v>
      </c>
      <c r="W291" s="439"/>
      <c r="X291" s="442">
        <f t="shared" si="125"/>
        <v>0</v>
      </c>
      <c r="Y291" s="442">
        <f t="shared" si="126"/>
        <v>0</v>
      </c>
      <c r="Z291" s="442">
        <f t="shared" si="127"/>
        <v>0</v>
      </c>
      <c r="AA291" s="442">
        <f>IF(Таблица1050!$E$9=0,0,J291*10000/Таблица1050!$E$9)</f>
        <v>0</v>
      </c>
      <c r="AB291" s="446" t="s">
        <v>807</v>
      </c>
    </row>
    <row r="292" spans="1:28" s="73" customFormat="1" x14ac:dyDescent="0.15">
      <c r="A292" s="383" t="s">
        <v>1503</v>
      </c>
      <c r="B292" s="300" t="s">
        <v>1269</v>
      </c>
      <c r="C292" s="431" t="s">
        <v>1428</v>
      </c>
      <c r="D292" s="436">
        <f t="shared" si="128"/>
        <v>0</v>
      </c>
      <c r="E292" s="436">
        <f t="shared" si="128"/>
        <v>0</v>
      </c>
      <c r="F292" s="95"/>
      <c r="G292" s="95"/>
      <c r="H292" s="95"/>
      <c r="I292" s="95"/>
      <c r="J292" s="436">
        <f t="shared" si="129"/>
        <v>0</v>
      </c>
      <c r="K292" s="95"/>
      <c r="L292" s="95"/>
      <c r="M292" s="95"/>
      <c r="N292" s="95"/>
      <c r="O292" s="95"/>
      <c r="P292" s="436" t="s">
        <v>807</v>
      </c>
      <c r="Q292" s="436" t="s">
        <v>807</v>
      </c>
      <c r="R292" s="436" t="s">
        <v>807</v>
      </c>
      <c r="S292" s="436" t="s">
        <v>807</v>
      </c>
      <c r="T292" s="436" t="s">
        <v>807</v>
      </c>
      <c r="U292" s="436" t="s">
        <v>807</v>
      </c>
      <c r="V292" s="98" t="s">
        <v>357</v>
      </c>
      <c r="W292" s="439"/>
      <c r="X292" s="442">
        <f t="shared" si="125"/>
        <v>0</v>
      </c>
      <c r="Y292" s="442">
        <f t="shared" si="126"/>
        <v>0</v>
      </c>
      <c r="Z292" s="442">
        <f t="shared" si="127"/>
        <v>0</v>
      </c>
      <c r="AA292" s="442">
        <f>IF(Таблица1050!$E$9=0,0,J292*10000/Таблица1050!$E$9)</f>
        <v>0</v>
      </c>
      <c r="AB292" s="446" t="s">
        <v>807</v>
      </c>
    </row>
    <row r="293" spans="1:28" s="73" customFormat="1" ht="21" x14ac:dyDescent="0.15">
      <c r="A293" s="385" t="s">
        <v>1504</v>
      </c>
      <c r="B293" s="300" t="s">
        <v>1270</v>
      </c>
      <c r="C293" s="431" t="s">
        <v>1429</v>
      </c>
      <c r="D293" s="436">
        <f t="shared" si="128"/>
        <v>0</v>
      </c>
      <c r="E293" s="436">
        <f t="shared" si="128"/>
        <v>0</v>
      </c>
      <c r="F293" s="95"/>
      <c r="G293" s="95"/>
      <c r="H293" s="95"/>
      <c r="I293" s="95"/>
      <c r="J293" s="436">
        <f>K293+L293+O293</f>
        <v>0</v>
      </c>
      <c r="K293" s="95"/>
      <c r="L293" s="95"/>
      <c r="M293" s="95"/>
      <c r="N293" s="95"/>
      <c r="O293" s="95"/>
      <c r="P293" s="436" t="s">
        <v>807</v>
      </c>
      <c r="Q293" s="436" t="s">
        <v>807</v>
      </c>
      <c r="R293" s="436" t="s">
        <v>807</v>
      </c>
      <c r="S293" s="436" t="s">
        <v>807</v>
      </c>
      <c r="T293" s="436" t="s">
        <v>807</v>
      </c>
      <c r="U293" s="436" t="s">
        <v>807</v>
      </c>
      <c r="V293" s="98" t="s">
        <v>357</v>
      </c>
      <c r="W293" s="439"/>
      <c r="X293" s="442">
        <f t="shared" si="125"/>
        <v>0</v>
      </c>
      <c r="Y293" s="442">
        <f t="shared" si="126"/>
        <v>0</v>
      </c>
      <c r="Z293" s="442">
        <f t="shared" si="127"/>
        <v>0</v>
      </c>
      <c r="AA293" s="442">
        <f>IF(Таблица1050!$E$9=0,0,J293*10000/Таблица1050!$E$9)</f>
        <v>0</v>
      </c>
      <c r="AB293" s="446" t="s">
        <v>807</v>
      </c>
    </row>
    <row r="294" spans="1:28" s="73" customFormat="1" ht="63" x14ac:dyDescent="0.15">
      <c r="A294" s="383" t="s">
        <v>1505</v>
      </c>
      <c r="B294" s="300" t="s">
        <v>1271</v>
      </c>
      <c r="C294" s="431" t="s">
        <v>1430</v>
      </c>
      <c r="D294" s="436">
        <f t="shared" si="128"/>
        <v>0</v>
      </c>
      <c r="E294" s="436">
        <f>G294+I294+N294</f>
        <v>0</v>
      </c>
      <c r="F294" s="95"/>
      <c r="G294" s="95"/>
      <c r="H294" s="95"/>
      <c r="I294" s="95"/>
      <c r="J294" s="436">
        <f>K294+L294+O294</f>
        <v>0</v>
      </c>
      <c r="K294" s="95"/>
      <c r="L294" s="95"/>
      <c r="M294" s="95"/>
      <c r="N294" s="95"/>
      <c r="O294" s="95"/>
      <c r="P294" s="436" t="s">
        <v>807</v>
      </c>
      <c r="Q294" s="436" t="s">
        <v>807</v>
      </c>
      <c r="R294" s="436" t="s">
        <v>807</v>
      </c>
      <c r="S294" s="436" t="s">
        <v>807</v>
      </c>
      <c r="T294" s="436" t="s">
        <v>807</v>
      </c>
      <c r="U294" s="436" t="s">
        <v>807</v>
      </c>
      <c r="V294" s="98" t="s">
        <v>357</v>
      </c>
      <c r="W294" s="439"/>
      <c r="X294" s="442">
        <f t="shared" si="125"/>
        <v>0</v>
      </c>
      <c r="Y294" s="442">
        <f t="shared" si="126"/>
        <v>0</v>
      </c>
      <c r="Z294" s="442">
        <f t="shared" si="127"/>
        <v>0</v>
      </c>
      <c r="AA294" s="442">
        <f>IF(Таблица1050!$E$9=0,0,J294*10000/Таблица1050!$E$9)</f>
        <v>0</v>
      </c>
      <c r="AB294" s="446" t="s">
        <v>807</v>
      </c>
    </row>
    <row r="295" spans="1:28" s="73" customFormat="1" ht="42" x14ac:dyDescent="0.15">
      <c r="A295" s="385" t="s">
        <v>1506</v>
      </c>
      <c r="B295" s="300" t="s">
        <v>1272</v>
      </c>
      <c r="C295" s="431" t="s">
        <v>1431</v>
      </c>
      <c r="D295" s="436">
        <f t="shared" si="128"/>
        <v>0</v>
      </c>
      <c r="E295" s="436">
        <f t="shared" si="128"/>
        <v>0</v>
      </c>
      <c r="F295" s="95"/>
      <c r="G295" s="95"/>
      <c r="H295" s="95"/>
      <c r="I295" s="95"/>
      <c r="J295" s="436">
        <f t="shared" ref="J295:J306" si="130">K295+L295+O295</f>
        <v>0</v>
      </c>
      <c r="K295" s="95"/>
      <c r="L295" s="95"/>
      <c r="M295" s="95"/>
      <c r="N295" s="95"/>
      <c r="O295" s="95"/>
      <c r="P295" s="436" t="s">
        <v>807</v>
      </c>
      <c r="Q295" s="436" t="s">
        <v>807</v>
      </c>
      <c r="R295" s="436" t="s">
        <v>807</v>
      </c>
      <c r="S295" s="436" t="s">
        <v>807</v>
      </c>
      <c r="T295" s="436" t="s">
        <v>807</v>
      </c>
      <c r="U295" s="436" t="s">
        <v>807</v>
      </c>
      <c r="V295" s="98" t="s">
        <v>357</v>
      </c>
      <c r="W295" s="439"/>
      <c r="X295" s="442">
        <f t="shared" si="125"/>
        <v>0</v>
      </c>
      <c r="Y295" s="442">
        <f t="shared" si="126"/>
        <v>0</v>
      </c>
      <c r="Z295" s="442">
        <f t="shared" si="127"/>
        <v>0</v>
      </c>
      <c r="AA295" s="442">
        <f>IF(Таблица1050!$E$9=0,0,J295*10000/Таблица1050!$E$9)</f>
        <v>0</v>
      </c>
      <c r="AB295" s="446" t="s">
        <v>807</v>
      </c>
    </row>
    <row r="296" spans="1:28" s="73" customFormat="1" x14ac:dyDescent="0.15">
      <c r="A296" s="383" t="s">
        <v>823</v>
      </c>
      <c r="B296" s="300" t="s">
        <v>1273</v>
      </c>
      <c r="C296" s="431" t="s">
        <v>1432</v>
      </c>
      <c r="D296" s="436">
        <f t="shared" si="128"/>
        <v>0</v>
      </c>
      <c r="E296" s="436">
        <f t="shared" si="128"/>
        <v>0</v>
      </c>
      <c r="F296" s="95"/>
      <c r="G296" s="95"/>
      <c r="H296" s="95"/>
      <c r="I296" s="95"/>
      <c r="J296" s="436">
        <f t="shared" si="130"/>
        <v>0</v>
      </c>
      <c r="K296" s="95"/>
      <c r="L296" s="95"/>
      <c r="M296" s="95"/>
      <c r="N296" s="95"/>
      <c r="O296" s="95"/>
      <c r="P296" s="436" t="s">
        <v>807</v>
      </c>
      <c r="Q296" s="436" t="s">
        <v>807</v>
      </c>
      <c r="R296" s="436" t="s">
        <v>807</v>
      </c>
      <c r="S296" s="436" t="s">
        <v>807</v>
      </c>
      <c r="T296" s="436" t="s">
        <v>807</v>
      </c>
      <c r="U296" s="436" t="s">
        <v>807</v>
      </c>
      <c r="V296" s="98" t="s">
        <v>357</v>
      </c>
      <c r="W296" s="439"/>
      <c r="X296" s="442">
        <f t="shared" si="125"/>
        <v>0</v>
      </c>
      <c r="Y296" s="442">
        <f t="shared" si="126"/>
        <v>0</v>
      </c>
      <c r="Z296" s="442">
        <f t="shared" si="127"/>
        <v>0</v>
      </c>
      <c r="AA296" s="442">
        <f>IF(Таблица1050!$E$9=0,0,J296*10000/Таблица1050!$E$9)</f>
        <v>0</v>
      </c>
      <c r="AB296" s="446" t="s">
        <v>807</v>
      </c>
    </row>
    <row r="297" spans="1:28" s="73" customFormat="1" x14ac:dyDescent="0.15">
      <c r="A297" s="383" t="s">
        <v>824</v>
      </c>
      <c r="B297" s="300" t="s">
        <v>1274</v>
      </c>
      <c r="C297" s="431" t="s">
        <v>1433</v>
      </c>
      <c r="D297" s="436">
        <f t="shared" si="128"/>
        <v>0</v>
      </c>
      <c r="E297" s="436">
        <f t="shared" si="128"/>
        <v>0</v>
      </c>
      <c r="F297" s="95"/>
      <c r="G297" s="95"/>
      <c r="H297" s="95"/>
      <c r="I297" s="95"/>
      <c r="J297" s="436">
        <f t="shared" si="130"/>
        <v>0</v>
      </c>
      <c r="K297" s="95"/>
      <c r="L297" s="95"/>
      <c r="M297" s="95"/>
      <c r="N297" s="95"/>
      <c r="O297" s="95"/>
      <c r="P297" s="436" t="s">
        <v>807</v>
      </c>
      <c r="Q297" s="436" t="s">
        <v>807</v>
      </c>
      <c r="R297" s="436" t="s">
        <v>807</v>
      </c>
      <c r="S297" s="436" t="s">
        <v>807</v>
      </c>
      <c r="T297" s="436" t="s">
        <v>807</v>
      </c>
      <c r="U297" s="436" t="s">
        <v>807</v>
      </c>
      <c r="V297" s="98" t="s">
        <v>357</v>
      </c>
      <c r="W297" s="439"/>
      <c r="X297" s="442">
        <f t="shared" si="125"/>
        <v>0</v>
      </c>
      <c r="Y297" s="442">
        <f t="shared" si="126"/>
        <v>0</v>
      </c>
      <c r="Z297" s="442">
        <f t="shared" si="127"/>
        <v>0</v>
      </c>
      <c r="AA297" s="442">
        <f>IF(Таблица1050!$E$9=0,0,J297*10000/Таблица1050!$E$9)</f>
        <v>0</v>
      </c>
      <c r="AB297" s="446" t="s">
        <v>807</v>
      </c>
    </row>
    <row r="298" spans="1:28" s="73" customFormat="1" ht="21" x14ac:dyDescent="0.15">
      <c r="A298" s="101" t="s">
        <v>1507</v>
      </c>
      <c r="B298" s="259" t="s">
        <v>806</v>
      </c>
      <c r="C298" s="431" t="s">
        <v>1434</v>
      </c>
      <c r="D298" s="436">
        <f>F298+H298+M298</f>
        <v>0</v>
      </c>
      <c r="E298" s="436">
        <f>G298+I298+N298</f>
        <v>0</v>
      </c>
      <c r="F298" s="436">
        <f>F299+F300+F301+F302</f>
        <v>0</v>
      </c>
      <c r="G298" s="436">
        <f t="shared" ref="G298:H298" si="131">G299+G300+G301+G302</f>
        <v>0</v>
      </c>
      <c r="H298" s="436">
        <f t="shared" si="131"/>
        <v>0</v>
      </c>
      <c r="I298" s="436">
        <f>I299+I300+I301+I302</f>
        <v>0</v>
      </c>
      <c r="J298" s="436">
        <f>K298+L298+O298</f>
        <v>0</v>
      </c>
      <c r="K298" s="436">
        <f>K299+K300+K301+K302</f>
        <v>0</v>
      </c>
      <c r="L298" s="436">
        <f t="shared" ref="L298:N298" si="132">L299+L300+L301+L302</f>
        <v>0</v>
      </c>
      <c r="M298" s="436">
        <f t="shared" si="132"/>
        <v>0</v>
      </c>
      <c r="N298" s="436">
        <f t="shared" si="132"/>
        <v>0</v>
      </c>
      <c r="O298" s="436">
        <f>O299+O300+O301+O302</f>
        <v>0</v>
      </c>
      <c r="P298" s="436" t="s">
        <v>807</v>
      </c>
      <c r="Q298" s="436" t="s">
        <v>807</v>
      </c>
      <c r="R298" s="436" t="s">
        <v>807</v>
      </c>
      <c r="S298" s="436" t="s">
        <v>807</v>
      </c>
      <c r="T298" s="436" t="s">
        <v>807</v>
      </c>
      <c r="U298" s="436" t="s">
        <v>807</v>
      </c>
      <c r="V298" s="436" t="s">
        <v>807</v>
      </c>
      <c r="W298" s="436">
        <f>W299+W300+W301+W302</f>
        <v>0</v>
      </c>
      <c r="X298" s="442">
        <f t="shared" si="125"/>
        <v>0</v>
      </c>
      <c r="Y298" s="442">
        <f t="shared" si="126"/>
        <v>0</v>
      </c>
      <c r="Z298" s="442">
        <f t="shared" si="127"/>
        <v>0</v>
      </c>
      <c r="AA298" s="442">
        <f>IF(Таблица1050!$E$9=0,0,J298*10000/Таблица1050!$E$9)</f>
        <v>0</v>
      </c>
      <c r="AB298" s="446" t="s">
        <v>807</v>
      </c>
    </row>
    <row r="299" spans="1:28" s="73" customFormat="1" x14ac:dyDescent="0.15">
      <c r="A299" s="387" t="s">
        <v>825</v>
      </c>
      <c r="B299" s="300" t="s">
        <v>1275</v>
      </c>
      <c r="C299" s="431" t="s">
        <v>1435</v>
      </c>
      <c r="D299" s="436">
        <f t="shared" ref="D299:E309" si="133">F299+H299+M299</f>
        <v>0</v>
      </c>
      <c r="E299" s="436">
        <f t="shared" si="133"/>
        <v>0</v>
      </c>
      <c r="F299" s="95"/>
      <c r="G299" s="95"/>
      <c r="H299" s="95"/>
      <c r="I299" s="95"/>
      <c r="J299" s="436">
        <f t="shared" si="130"/>
        <v>0</v>
      </c>
      <c r="K299" s="95"/>
      <c r="L299" s="95"/>
      <c r="M299" s="437"/>
      <c r="N299" s="437"/>
      <c r="O299" s="437"/>
      <c r="P299" s="95" t="s">
        <v>807</v>
      </c>
      <c r="Q299" s="95" t="s">
        <v>807</v>
      </c>
      <c r="R299" s="95" t="s">
        <v>807</v>
      </c>
      <c r="S299" s="95" t="s">
        <v>807</v>
      </c>
      <c r="T299" s="95" t="s">
        <v>807</v>
      </c>
      <c r="U299" s="95" t="s">
        <v>807</v>
      </c>
      <c r="V299" s="95" t="s">
        <v>807</v>
      </c>
      <c r="W299" s="439"/>
      <c r="X299" s="442">
        <f t="shared" si="125"/>
        <v>0</v>
      </c>
      <c r="Y299" s="442">
        <f t="shared" si="126"/>
        <v>0</v>
      </c>
      <c r="Z299" s="442">
        <f t="shared" si="127"/>
        <v>0</v>
      </c>
      <c r="AA299" s="442">
        <f>IF(Таблица1050!$E$9=0,0,J299*10000/Таблица1050!$E$9)</f>
        <v>0</v>
      </c>
      <c r="AB299" s="446" t="s">
        <v>807</v>
      </c>
    </row>
    <row r="300" spans="1:28" s="73" customFormat="1" x14ac:dyDescent="0.15">
      <c r="A300" s="387" t="s">
        <v>826</v>
      </c>
      <c r="B300" s="300" t="s">
        <v>1276</v>
      </c>
      <c r="C300" s="431" t="s">
        <v>1436</v>
      </c>
      <c r="D300" s="436">
        <f t="shared" si="133"/>
        <v>0</v>
      </c>
      <c r="E300" s="436">
        <f t="shared" si="133"/>
        <v>0</v>
      </c>
      <c r="F300" s="95"/>
      <c r="G300" s="95"/>
      <c r="H300" s="95"/>
      <c r="I300" s="95"/>
      <c r="J300" s="436">
        <f t="shared" si="130"/>
        <v>0</v>
      </c>
      <c r="K300" s="95"/>
      <c r="L300" s="95"/>
      <c r="M300" s="437"/>
      <c r="N300" s="437"/>
      <c r="O300" s="437"/>
      <c r="P300" s="95" t="s">
        <v>807</v>
      </c>
      <c r="Q300" s="95" t="s">
        <v>807</v>
      </c>
      <c r="R300" s="95" t="s">
        <v>807</v>
      </c>
      <c r="S300" s="95" t="s">
        <v>807</v>
      </c>
      <c r="T300" s="95" t="s">
        <v>807</v>
      </c>
      <c r="U300" s="95" t="s">
        <v>807</v>
      </c>
      <c r="V300" s="95" t="s">
        <v>807</v>
      </c>
      <c r="W300" s="439"/>
      <c r="X300" s="442">
        <f t="shared" si="125"/>
        <v>0</v>
      </c>
      <c r="Y300" s="442">
        <f t="shared" si="126"/>
        <v>0</v>
      </c>
      <c r="Z300" s="442">
        <f t="shared" si="127"/>
        <v>0</v>
      </c>
      <c r="AA300" s="442">
        <f>IF(Таблица1050!$E$9=0,0,J300*10000/Таблица1050!$E$9)</f>
        <v>0</v>
      </c>
      <c r="AB300" s="446" t="s">
        <v>807</v>
      </c>
    </row>
    <row r="301" spans="1:28" s="73" customFormat="1" x14ac:dyDescent="0.15">
      <c r="A301" s="387" t="s">
        <v>1508</v>
      </c>
      <c r="B301" s="300" t="s">
        <v>1277</v>
      </c>
      <c r="C301" s="431" t="s">
        <v>1437</v>
      </c>
      <c r="D301" s="436">
        <f t="shared" si="133"/>
        <v>0</v>
      </c>
      <c r="E301" s="436">
        <f t="shared" si="133"/>
        <v>0</v>
      </c>
      <c r="F301" s="95"/>
      <c r="G301" s="95"/>
      <c r="H301" s="95"/>
      <c r="I301" s="95"/>
      <c r="J301" s="436">
        <f t="shared" si="130"/>
        <v>0</v>
      </c>
      <c r="K301" s="95"/>
      <c r="L301" s="95"/>
      <c r="M301" s="437"/>
      <c r="N301" s="437"/>
      <c r="O301" s="437"/>
      <c r="P301" s="95" t="s">
        <v>807</v>
      </c>
      <c r="Q301" s="95" t="s">
        <v>807</v>
      </c>
      <c r="R301" s="95" t="s">
        <v>807</v>
      </c>
      <c r="S301" s="95" t="s">
        <v>807</v>
      </c>
      <c r="T301" s="95" t="s">
        <v>807</v>
      </c>
      <c r="U301" s="95" t="s">
        <v>807</v>
      </c>
      <c r="V301" s="95" t="s">
        <v>807</v>
      </c>
      <c r="W301" s="439"/>
      <c r="X301" s="442">
        <f t="shared" si="125"/>
        <v>0</v>
      </c>
      <c r="Y301" s="442">
        <f t="shared" si="126"/>
        <v>0</v>
      </c>
      <c r="Z301" s="442">
        <f t="shared" si="127"/>
        <v>0</v>
      </c>
      <c r="AA301" s="442">
        <f>IF(Таблица1050!$E$9=0,0,J301*10000/Таблица1050!$E$9)</f>
        <v>0</v>
      </c>
      <c r="AB301" s="446" t="s">
        <v>807</v>
      </c>
    </row>
    <row r="302" spans="1:28" s="73" customFormat="1" x14ac:dyDescent="0.15">
      <c r="A302" s="387" t="s">
        <v>1509</v>
      </c>
      <c r="B302" s="300" t="s">
        <v>1278</v>
      </c>
      <c r="C302" s="431" t="s">
        <v>1438</v>
      </c>
      <c r="D302" s="436">
        <f t="shared" si="133"/>
        <v>0</v>
      </c>
      <c r="E302" s="436">
        <f t="shared" si="133"/>
        <v>0</v>
      </c>
      <c r="F302" s="95"/>
      <c r="G302" s="95"/>
      <c r="H302" s="95"/>
      <c r="I302" s="95"/>
      <c r="J302" s="436">
        <f t="shared" si="130"/>
        <v>0</v>
      </c>
      <c r="K302" s="95"/>
      <c r="L302" s="95"/>
      <c r="M302" s="437"/>
      <c r="N302" s="437"/>
      <c r="O302" s="437"/>
      <c r="P302" s="95" t="s">
        <v>807</v>
      </c>
      <c r="Q302" s="95" t="s">
        <v>807</v>
      </c>
      <c r="R302" s="95" t="s">
        <v>807</v>
      </c>
      <c r="S302" s="95" t="s">
        <v>807</v>
      </c>
      <c r="T302" s="95" t="s">
        <v>807</v>
      </c>
      <c r="U302" s="95" t="s">
        <v>807</v>
      </c>
      <c r="V302" s="95" t="s">
        <v>807</v>
      </c>
      <c r="W302" s="439"/>
      <c r="X302" s="442">
        <f t="shared" si="125"/>
        <v>0</v>
      </c>
      <c r="Y302" s="442">
        <f t="shared" si="126"/>
        <v>0</v>
      </c>
      <c r="Z302" s="442">
        <f t="shared" si="127"/>
        <v>0</v>
      </c>
      <c r="AA302" s="442">
        <f>IF(Таблица1050!$E$9=0,0,J302*10000/Таблица1050!$E$9)</f>
        <v>0</v>
      </c>
      <c r="AB302" s="446" t="s">
        <v>807</v>
      </c>
    </row>
    <row r="303" spans="1:28" s="73" customFormat="1" x14ac:dyDescent="0.15">
      <c r="A303" s="101" t="s">
        <v>1510</v>
      </c>
      <c r="B303" s="259" t="s">
        <v>837</v>
      </c>
      <c r="C303" s="431" t="s">
        <v>1439</v>
      </c>
      <c r="D303" s="436">
        <f t="shared" si="133"/>
        <v>0</v>
      </c>
      <c r="E303" s="436">
        <f t="shared" si="133"/>
        <v>0</v>
      </c>
      <c r="F303" s="436">
        <f>SUM(F304,F305,F306)</f>
        <v>0</v>
      </c>
      <c r="G303" s="436">
        <f>SUM(G304,G305,G306)</f>
        <v>0</v>
      </c>
      <c r="H303" s="436">
        <f>SUM(H304,H305,H306)</f>
        <v>0</v>
      </c>
      <c r="I303" s="436">
        <f>SUM(I304,I305,I306)</f>
        <v>0</v>
      </c>
      <c r="J303" s="436">
        <f t="shared" si="130"/>
        <v>0</v>
      </c>
      <c r="K303" s="436">
        <f>SUM(K304,K305,K306)</f>
        <v>0</v>
      </c>
      <c r="L303" s="436">
        <f>SUM(L304,L305,L306)</f>
        <v>0</v>
      </c>
      <c r="M303" s="436">
        <f>SUM(M304,M305,M306)</f>
        <v>0</v>
      </c>
      <c r="N303" s="436">
        <f>SUM(N304,N305,N306)</f>
        <v>0</v>
      </c>
      <c r="O303" s="436">
        <f>SUM(O304,O305,O306)</f>
        <v>0</v>
      </c>
      <c r="P303" s="436" t="s">
        <v>807</v>
      </c>
      <c r="Q303" s="436" t="s">
        <v>807</v>
      </c>
      <c r="R303" s="436" t="s">
        <v>807</v>
      </c>
      <c r="S303" s="436" t="s">
        <v>807</v>
      </c>
      <c r="T303" s="436" t="s">
        <v>807</v>
      </c>
      <c r="U303" s="436" t="s">
        <v>807</v>
      </c>
      <c r="V303" s="436" t="s">
        <v>357</v>
      </c>
      <c r="W303" s="436">
        <f>SUM(W304,W305,W306)</f>
        <v>0</v>
      </c>
      <c r="X303" s="442">
        <f t="shared" si="125"/>
        <v>0</v>
      </c>
      <c r="Y303" s="442">
        <f t="shared" si="126"/>
        <v>0</v>
      </c>
      <c r="Z303" s="442">
        <f t="shared" si="127"/>
        <v>0</v>
      </c>
      <c r="AA303" s="442">
        <f>IF(Таблица1050!$E$9=0,0,J303*10000/Таблица1050!$E$9)</f>
        <v>0</v>
      </c>
      <c r="AB303" s="446" t="s">
        <v>807</v>
      </c>
    </row>
    <row r="304" spans="1:28" s="73" customFormat="1" ht="31.5" x14ac:dyDescent="0.15">
      <c r="A304" s="388" t="s">
        <v>1279</v>
      </c>
      <c r="B304" s="377" t="s">
        <v>1280</v>
      </c>
      <c r="C304" s="431" t="s">
        <v>1440</v>
      </c>
      <c r="D304" s="436">
        <f t="shared" si="133"/>
        <v>0</v>
      </c>
      <c r="E304" s="436">
        <f t="shared" si="133"/>
        <v>0</v>
      </c>
      <c r="F304" s="95"/>
      <c r="G304" s="95"/>
      <c r="H304" s="95"/>
      <c r="I304" s="95"/>
      <c r="J304" s="436">
        <f t="shared" si="130"/>
        <v>0</v>
      </c>
      <c r="K304" s="95"/>
      <c r="L304" s="95"/>
      <c r="M304" s="95"/>
      <c r="N304" s="95"/>
      <c r="O304" s="95"/>
      <c r="P304" s="436" t="s">
        <v>807</v>
      </c>
      <c r="Q304" s="436" t="s">
        <v>807</v>
      </c>
      <c r="R304" s="436" t="s">
        <v>807</v>
      </c>
      <c r="S304" s="436" t="s">
        <v>807</v>
      </c>
      <c r="T304" s="436" t="s">
        <v>807</v>
      </c>
      <c r="U304" s="436" t="s">
        <v>807</v>
      </c>
      <c r="V304" s="436" t="s">
        <v>357</v>
      </c>
      <c r="W304" s="439"/>
      <c r="X304" s="442">
        <f t="shared" si="125"/>
        <v>0</v>
      </c>
      <c r="Y304" s="442">
        <f t="shared" si="126"/>
        <v>0</v>
      </c>
      <c r="Z304" s="442">
        <f t="shared" si="127"/>
        <v>0</v>
      </c>
      <c r="AA304" s="442">
        <f>IF(Таблица1050!$E$9=0,0,J304*10000/Таблица1050!$E$9)</f>
        <v>0</v>
      </c>
      <c r="AB304" s="446" t="s">
        <v>807</v>
      </c>
    </row>
    <row r="305" spans="1:28" s="73" customFormat="1" ht="31.5" x14ac:dyDescent="0.15">
      <c r="A305" s="388" t="s">
        <v>1281</v>
      </c>
      <c r="B305" s="377" t="s">
        <v>1282</v>
      </c>
      <c r="C305" s="431" t="s">
        <v>1441</v>
      </c>
      <c r="D305" s="436">
        <f t="shared" si="133"/>
        <v>0</v>
      </c>
      <c r="E305" s="436">
        <f t="shared" si="133"/>
        <v>0</v>
      </c>
      <c r="F305" s="95"/>
      <c r="G305" s="95"/>
      <c r="H305" s="95"/>
      <c r="I305" s="95"/>
      <c r="J305" s="436">
        <f t="shared" si="130"/>
        <v>0</v>
      </c>
      <c r="K305" s="95"/>
      <c r="L305" s="95"/>
      <c r="M305" s="95"/>
      <c r="N305" s="95"/>
      <c r="O305" s="95"/>
      <c r="P305" s="436" t="s">
        <v>807</v>
      </c>
      <c r="Q305" s="436" t="s">
        <v>807</v>
      </c>
      <c r="R305" s="436" t="s">
        <v>807</v>
      </c>
      <c r="S305" s="436" t="s">
        <v>807</v>
      </c>
      <c r="T305" s="436" t="s">
        <v>807</v>
      </c>
      <c r="U305" s="436" t="s">
        <v>807</v>
      </c>
      <c r="V305" s="436" t="s">
        <v>357</v>
      </c>
      <c r="W305" s="439"/>
      <c r="X305" s="442">
        <f t="shared" si="125"/>
        <v>0</v>
      </c>
      <c r="Y305" s="442">
        <f t="shared" si="126"/>
        <v>0</v>
      </c>
      <c r="Z305" s="442">
        <f t="shared" si="127"/>
        <v>0</v>
      </c>
      <c r="AA305" s="442">
        <f>IF(Таблица1050!$E$9=0,0,J305*10000/Таблица1050!$E$9)</f>
        <v>0</v>
      </c>
      <c r="AB305" s="446" t="s">
        <v>807</v>
      </c>
    </row>
    <row r="306" spans="1:28" s="73" customFormat="1" ht="21" x14ac:dyDescent="0.15">
      <c r="A306" s="389" t="s">
        <v>829</v>
      </c>
      <c r="B306" s="377" t="s">
        <v>1283</v>
      </c>
      <c r="C306" s="431" t="s">
        <v>1442</v>
      </c>
      <c r="D306" s="436">
        <f t="shared" si="133"/>
        <v>0</v>
      </c>
      <c r="E306" s="436">
        <f t="shared" si="133"/>
        <v>0</v>
      </c>
      <c r="F306" s="95"/>
      <c r="G306" s="95"/>
      <c r="H306" s="95"/>
      <c r="I306" s="95"/>
      <c r="J306" s="436">
        <f t="shared" si="130"/>
        <v>0</v>
      </c>
      <c r="K306" s="95"/>
      <c r="L306" s="95"/>
      <c r="M306" s="95"/>
      <c r="N306" s="95"/>
      <c r="O306" s="95"/>
      <c r="P306" s="436" t="s">
        <v>807</v>
      </c>
      <c r="Q306" s="436" t="s">
        <v>807</v>
      </c>
      <c r="R306" s="436" t="s">
        <v>807</v>
      </c>
      <c r="S306" s="436" t="s">
        <v>807</v>
      </c>
      <c r="T306" s="436" t="s">
        <v>807</v>
      </c>
      <c r="U306" s="436" t="s">
        <v>807</v>
      </c>
      <c r="V306" s="436" t="s">
        <v>357</v>
      </c>
      <c r="W306" s="439"/>
      <c r="X306" s="442">
        <f t="shared" si="125"/>
        <v>0</v>
      </c>
      <c r="Y306" s="442">
        <f t="shared" si="126"/>
        <v>0</v>
      </c>
      <c r="Z306" s="442">
        <f t="shared" si="127"/>
        <v>0</v>
      </c>
      <c r="AA306" s="442">
        <f>IF(Таблица1050!$E$9=0,0,J306*10000/Таблица1050!$E$9)</f>
        <v>0</v>
      </c>
      <c r="AB306" s="446" t="s">
        <v>807</v>
      </c>
    </row>
    <row r="307" spans="1:28" s="73" customFormat="1" x14ac:dyDescent="0.15">
      <c r="A307" s="90" t="s">
        <v>1511</v>
      </c>
      <c r="B307" s="245">
        <v>218</v>
      </c>
      <c r="C307" s="431">
        <v>228</v>
      </c>
      <c r="D307" s="95">
        <f t="shared" si="133"/>
        <v>0</v>
      </c>
      <c r="E307" s="95">
        <f t="shared" si="133"/>
        <v>0</v>
      </c>
      <c r="F307" s="95"/>
      <c r="G307" s="95"/>
      <c r="H307" s="95"/>
      <c r="I307" s="95"/>
      <c r="J307" s="95">
        <f>K307+L307+O307</f>
        <v>0</v>
      </c>
      <c r="K307" s="95"/>
      <c r="L307" s="95"/>
      <c r="M307" s="95"/>
      <c r="N307" s="95"/>
      <c r="O307" s="95"/>
      <c r="P307" s="95" t="s">
        <v>807</v>
      </c>
      <c r="Q307" s="95" t="s">
        <v>807</v>
      </c>
      <c r="R307" s="95" t="s">
        <v>807</v>
      </c>
      <c r="S307" s="95" t="s">
        <v>807</v>
      </c>
      <c r="T307" s="95" t="s">
        <v>807</v>
      </c>
      <c r="U307" s="95" t="s">
        <v>807</v>
      </c>
      <c r="V307" s="438" t="s">
        <v>807</v>
      </c>
      <c r="W307" s="438"/>
      <c r="X307" s="442">
        <f t="shared" si="125"/>
        <v>0</v>
      </c>
      <c r="Y307" s="442">
        <f t="shared" si="126"/>
        <v>0</v>
      </c>
      <c r="Z307" s="442">
        <f t="shared" si="127"/>
        <v>0</v>
      </c>
      <c r="AA307" s="442">
        <f>IF(Таблица1050!$E$9=0,0,J307*10000/Таблица1050!$E$9)</f>
        <v>0</v>
      </c>
      <c r="AB307" s="442">
        <f t="shared" ref="AB307:AB337" si="134">(D307-E307)/1.2</f>
        <v>0</v>
      </c>
    </row>
    <row r="308" spans="1:28" s="73" customFormat="1" ht="31.5" x14ac:dyDescent="0.15">
      <c r="A308" s="426" t="s">
        <v>1370</v>
      </c>
      <c r="B308" s="424" t="s">
        <v>1371</v>
      </c>
      <c r="C308" s="431">
        <v>229</v>
      </c>
      <c r="D308" s="95">
        <f t="shared" si="133"/>
        <v>0</v>
      </c>
      <c r="E308" s="95">
        <f t="shared" si="133"/>
        <v>0</v>
      </c>
      <c r="F308" s="95"/>
      <c r="G308" s="95"/>
      <c r="H308" s="95"/>
      <c r="I308" s="95"/>
      <c r="J308" s="95">
        <f>K308+L308+O308</f>
        <v>0</v>
      </c>
      <c r="K308" s="95"/>
      <c r="L308" s="95"/>
      <c r="M308" s="95"/>
      <c r="N308" s="95"/>
      <c r="O308" s="95"/>
      <c r="P308" s="98" t="s">
        <v>807</v>
      </c>
      <c r="Q308" s="98" t="s">
        <v>807</v>
      </c>
      <c r="R308" s="98" t="s">
        <v>807</v>
      </c>
      <c r="S308" s="98" t="s">
        <v>807</v>
      </c>
      <c r="T308" s="98" t="s">
        <v>807</v>
      </c>
      <c r="U308" s="98" t="s">
        <v>807</v>
      </c>
      <c r="V308" s="98" t="s">
        <v>807</v>
      </c>
      <c r="W308" s="438"/>
      <c r="X308" s="442">
        <f t="shared" si="125"/>
        <v>0</v>
      </c>
      <c r="Y308" s="442">
        <f t="shared" si="126"/>
        <v>0</v>
      </c>
      <c r="Z308" s="442">
        <f t="shared" si="127"/>
        <v>0</v>
      </c>
      <c r="AA308" s="442">
        <f>IF(Таблица1050!$E$9=0,0,J308*10000/Таблица1050!$E$9)</f>
        <v>0</v>
      </c>
      <c r="AB308" s="442">
        <f t="shared" si="134"/>
        <v>0</v>
      </c>
    </row>
    <row r="309" spans="1:28" s="73" customFormat="1" x14ac:dyDescent="0.15">
      <c r="A309" s="425" t="s">
        <v>1302</v>
      </c>
      <c r="B309" s="421" t="s">
        <v>1372</v>
      </c>
      <c r="C309" s="431" t="s">
        <v>1443</v>
      </c>
      <c r="D309" s="95">
        <f t="shared" si="133"/>
        <v>0</v>
      </c>
      <c r="E309" s="95">
        <f t="shared" si="133"/>
        <v>0</v>
      </c>
      <c r="F309" s="95"/>
      <c r="G309" s="95"/>
      <c r="H309" s="95"/>
      <c r="I309" s="95"/>
      <c r="J309" s="95">
        <f>K309+L309+O309</f>
        <v>0</v>
      </c>
      <c r="K309" s="95"/>
      <c r="L309" s="95"/>
      <c r="M309" s="95"/>
      <c r="N309" s="95"/>
      <c r="O309" s="95"/>
      <c r="P309" s="98" t="s">
        <v>807</v>
      </c>
      <c r="Q309" s="98" t="s">
        <v>807</v>
      </c>
      <c r="R309" s="98" t="s">
        <v>807</v>
      </c>
      <c r="S309" s="98" t="s">
        <v>807</v>
      </c>
      <c r="T309" s="98" t="s">
        <v>807</v>
      </c>
      <c r="U309" s="98" t="s">
        <v>807</v>
      </c>
      <c r="V309" s="98" t="s">
        <v>807</v>
      </c>
      <c r="W309" s="438"/>
      <c r="X309" s="442">
        <f t="shared" si="125"/>
        <v>0</v>
      </c>
      <c r="Y309" s="442">
        <f t="shared" si="126"/>
        <v>0</v>
      </c>
      <c r="Z309" s="442">
        <f t="shared" si="127"/>
        <v>0</v>
      </c>
      <c r="AA309" s="442">
        <f>IF(Таблица1050!$E$9=0,0,J309*10000/Таблица1050!$E$9)</f>
        <v>0</v>
      </c>
      <c r="AB309" s="442">
        <f t="shared" si="134"/>
        <v>0</v>
      </c>
    </row>
    <row r="310" spans="1:28" s="73" customFormat="1" ht="14.25" customHeight="1" x14ac:dyDescent="0.15">
      <c r="A310" s="250" t="s">
        <v>1512</v>
      </c>
      <c r="B310" s="245">
        <v>219</v>
      </c>
      <c r="C310" s="431">
        <v>230</v>
      </c>
      <c r="D310" s="95">
        <f>M310</f>
        <v>0</v>
      </c>
      <c r="E310" s="95">
        <f>N310</f>
        <v>0</v>
      </c>
      <c r="F310" s="95" t="s">
        <v>357</v>
      </c>
      <c r="G310" s="95" t="s">
        <v>357</v>
      </c>
      <c r="H310" s="95" t="s">
        <v>807</v>
      </c>
      <c r="I310" s="95" t="s">
        <v>807</v>
      </c>
      <c r="J310" s="95">
        <f>O310</f>
        <v>0</v>
      </c>
      <c r="K310" s="95" t="s">
        <v>357</v>
      </c>
      <c r="L310" s="95" t="s">
        <v>807</v>
      </c>
      <c r="M310" s="95"/>
      <c r="N310" s="95"/>
      <c r="O310" s="95"/>
      <c r="P310" s="95" t="s">
        <v>807</v>
      </c>
      <c r="Q310" s="95" t="s">
        <v>807</v>
      </c>
      <c r="R310" s="95" t="s">
        <v>807</v>
      </c>
      <c r="S310" s="95" t="s">
        <v>807</v>
      </c>
      <c r="T310" s="95" t="s">
        <v>807</v>
      </c>
      <c r="U310" s="95" t="s">
        <v>807</v>
      </c>
      <c r="V310" s="438" t="s">
        <v>807</v>
      </c>
      <c r="W310" s="438"/>
      <c r="X310" s="442">
        <f t="shared" si="125"/>
        <v>0</v>
      </c>
      <c r="Y310" s="442">
        <f t="shared" si="126"/>
        <v>0</v>
      </c>
      <c r="Z310" s="442">
        <f t="shared" si="127"/>
        <v>0</v>
      </c>
      <c r="AA310" s="442">
        <f>IF(Таблица1050!$E$9=0,0,J310*10000/Таблица1050!$E$9)</f>
        <v>0</v>
      </c>
      <c r="AB310" s="442">
        <f t="shared" si="134"/>
        <v>0</v>
      </c>
    </row>
    <row r="311" spans="1:28" s="73" customFormat="1" x14ac:dyDescent="0.15">
      <c r="A311" s="250" t="s">
        <v>818</v>
      </c>
      <c r="B311" s="245">
        <v>220</v>
      </c>
      <c r="C311" s="431">
        <v>231</v>
      </c>
      <c r="D311" s="463">
        <f>F311+H311+M311</f>
        <v>0</v>
      </c>
      <c r="E311" s="463">
        <f>G311+I311+N311</f>
        <v>0</v>
      </c>
      <c r="F311" s="463">
        <f>SUM(F312:F319)</f>
        <v>0</v>
      </c>
      <c r="G311" s="463">
        <f>SUM(G312:G319)</f>
        <v>0</v>
      </c>
      <c r="H311" s="463">
        <f>SUM(H312:H319)</f>
        <v>0</v>
      </c>
      <c r="I311" s="463">
        <f>SUM(I312:I319)</f>
        <v>0</v>
      </c>
      <c r="J311" s="463">
        <f t="shared" ref="J311:J337" si="135">K311+L311+O311</f>
        <v>0</v>
      </c>
      <c r="K311" s="463">
        <f>SUM(K312:K319)</f>
        <v>0</v>
      </c>
      <c r="L311" s="463">
        <f>SUM(L312:L319)</f>
        <v>0</v>
      </c>
      <c r="M311" s="463">
        <f>SUM(M312:M319)</f>
        <v>0</v>
      </c>
      <c r="N311" s="463">
        <f>SUM(N312:N319)</f>
        <v>0</v>
      </c>
      <c r="O311" s="463">
        <f>SUM(O312:O319)</f>
        <v>0</v>
      </c>
      <c r="P311" s="463" t="s">
        <v>807</v>
      </c>
      <c r="Q311" s="463" t="s">
        <v>807</v>
      </c>
      <c r="R311" s="463" t="s">
        <v>807</v>
      </c>
      <c r="S311" s="463" t="s">
        <v>807</v>
      </c>
      <c r="T311" s="463" t="s">
        <v>807</v>
      </c>
      <c r="U311" s="463" t="s">
        <v>807</v>
      </c>
      <c r="V311" s="463" t="s">
        <v>357</v>
      </c>
      <c r="W311" s="463">
        <f>SUM(W312:W319)</f>
        <v>0</v>
      </c>
      <c r="X311" s="442">
        <f t="shared" si="125"/>
        <v>0</v>
      </c>
      <c r="Y311" s="442">
        <f t="shared" si="126"/>
        <v>0</v>
      </c>
      <c r="Z311" s="442">
        <f t="shared" si="127"/>
        <v>0</v>
      </c>
      <c r="AA311" s="442">
        <f>IF(Таблица1050!$E$9=0,0,J311*10000/Таблица1050!$E$9)</f>
        <v>0</v>
      </c>
      <c r="AB311" s="442">
        <f t="shared" si="134"/>
        <v>0</v>
      </c>
    </row>
    <row r="312" spans="1:28" s="73" customFormat="1" x14ac:dyDescent="0.15">
      <c r="A312" s="390" t="s">
        <v>830</v>
      </c>
      <c r="B312" s="391" t="s">
        <v>1185</v>
      </c>
      <c r="C312" s="431" t="s">
        <v>1284</v>
      </c>
      <c r="D312" s="463">
        <f t="shared" ref="D312:E319" si="136">F312+H312+M312</f>
        <v>0</v>
      </c>
      <c r="E312" s="463">
        <f t="shared" si="136"/>
        <v>0</v>
      </c>
      <c r="F312" s="100"/>
      <c r="G312" s="100"/>
      <c r="H312" s="100"/>
      <c r="I312" s="100"/>
      <c r="J312" s="463">
        <f t="shared" si="135"/>
        <v>0</v>
      </c>
      <c r="K312" s="100"/>
      <c r="L312" s="100"/>
      <c r="M312" s="100"/>
      <c r="N312" s="100"/>
      <c r="O312" s="100"/>
      <c r="P312" s="463" t="s">
        <v>807</v>
      </c>
      <c r="Q312" s="463" t="s">
        <v>807</v>
      </c>
      <c r="R312" s="463" t="s">
        <v>807</v>
      </c>
      <c r="S312" s="463" t="s">
        <v>807</v>
      </c>
      <c r="T312" s="463" t="s">
        <v>807</v>
      </c>
      <c r="U312" s="463" t="s">
        <v>807</v>
      </c>
      <c r="V312" s="463" t="s">
        <v>357</v>
      </c>
      <c r="W312" s="439"/>
      <c r="X312" s="442">
        <f t="shared" si="125"/>
        <v>0</v>
      </c>
      <c r="Y312" s="442">
        <f t="shared" si="126"/>
        <v>0</v>
      </c>
      <c r="Z312" s="442">
        <f t="shared" si="127"/>
        <v>0</v>
      </c>
      <c r="AA312" s="442">
        <f>IF(Таблица1050!$E$9=0,0,J312*10000/Таблица1050!$E$9)</f>
        <v>0</v>
      </c>
      <c r="AB312" s="442">
        <f t="shared" si="134"/>
        <v>0</v>
      </c>
    </row>
    <row r="313" spans="1:28" s="73" customFormat="1" x14ac:dyDescent="0.15">
      <c r="A313" s="390" t="s">
        <v>831</v>
      </c>
      <c r="B313" s="391" t="s">
        <v>1285</v>
      </c>
      <c r="C313" s="431" t="s">
        <v>1286</v>
      </c>
      <c r="D313" s="463">
        <f t="shared" si="136"/>
        <v>0</v>
      </c>
      <c r="E313" s="463">
        <f t="shared" si="136"/>
        <v>0</v>
      </c>
      <c r="F313" s="439"/>
      <c r="G313" s="439"/>
      <c r="H313" s="439"/>
      <c r="I313" s="439"/>
      <c r="J313" s="463">
        <f t="shared" si="135"/>
        <v>0</v>
      </c>
      <c r="K313" s="439"/>
      <c r="L313" s="439"/>
      <c r="M313" s="65"/>
      <c r="N313" s="65"/>
      <c r="O313" s="65"/>
      <c r="P313" s="463" t="s">
        <v>807</v>
      </c>
      <c r="Q313" s="463" t="s">
        <v>807</v>
      </c>
      <c r="R313" s="463" t="s">
        <v>807</v>
      </c>
      <c r="S313" s="463" t="s">
        <v>807</v>
      </c>
      <c r="T313" s="463" t="s">
        <v>807</v>
      </c>
      <c r="U313" s="463" t="s">
        <v>807</v>
      </c>
      <c r="V313" s="463" t="s">
        <v>357</v>
      </c>
      <c r="W313" s="439"/>
      <c r="X313" s="442">
        <f t="shared" si="125"/>
        <v>0</v>
      </c>
      <c r="Y313" s="442">
        <f t="shared" si="126"/>
        <v>0</v>
      </c>
      <c r="Z313" s="442">
        <f t="shared" si="127"/>
        <v>0</v>
      </c>
      <c r="AA313" s="442">
        <f>IF(Таблица1050!$E$9=0,0,J313*10000/Таблица1050!$E$9)</f>
        <v>0</v>
      </c>
      <c r="AB313" s="442">
        <f t="shared" si="134"/>
        <v>0</v>
      </c>
    </row>
    <row r="314" spans="1:28" s="73" customFormat="1" x14ac:dyDescent="0.15">
      <c r="A314" s="392" t="s">
        <v>832</v>
      </c>
      <c r="B314" s="391" t="s">
        <v>1287</v>
      </c>
      <c r="C314" s="431" t="s">
        <v>1288</v>
      </c>
      <c r="D314" s="463">
        <f t="shared" si="136"/>
        <v>0</v>
      </c>
      <c r="E314" s="463">
        <f t="shared" si="136"/>
        <v>0</v>
      </c>
      <c r="F314" s="439"/>
      <c r="G314" s="439"/>
      <c r="H314" s="439"/>
      <c r="I314" s="439"/>
      <c r="J314" s="463">
        <f t="shared" si="135"/>
        <v>0</v>
      </c>
      <c r="K314" s="439"/>
      <c r="L314" s="439"/>
      <c r="M314" s="65"/>
      <c r="N314" s="65"/>
      <c r="O314" s="65"/>
      <c r="P314" s="463" t="s">
        <v>807</v>
      </c>
      <c r="Q314" s="463" t="s">
        <v>807</v>
      </c>
      <c r="R314" s="463" t="s">
        <v>807</v>
      </c>
      <c r="S314" s="463" t="s">
        <v>807</v>
      </c>
      <c r="T314" s="463" t="s">
        <v>807</v>
      </c>
      <c r="U314" s="463" t="s">
        <v>807</v>
      </c>
      <c r="V314" s="463" t="s">
        <v>357</v>
      </c>
      <c r="W314" s="439"/>
      <c r="X314" s="442">
        <f t="shared" si="125"/>
        <v>0</v>
      </c>
      <c r="Y314" s="442">
        <f t="shared" si="126"/>
        <v>0</v>
      </c>
      <c r="Z314" s="442">
        <f t="shared" si="127"/>
        <v>0</v>
      </c>
      <c r="AA314" s="442">
        <f>IF(Таблица1050!$E$9=0,0,J314*10000/Таблица1050!$E$9)</f>
        <v>0</v>
      </c>
      <c r="AB314" s="442">
        <f t="shared" si="134"/>
        <v>0</v>
      </c>
    </row>
    <row r="315" spans="1:28" s="73" customFormat="1" x14ac:dyDescent="0.15">
      <c r="A315" s="390" t="s">
        <v>828</v>
      </c>
      <c r="B315" s="391" t="s">
        <v>1289</v>
      </c>
      <c r="C315" s="431" t="s">
        <v>1290</v>
      </c>
      <c r="D315" s="463">
        <f t="shared" si="136"/>
        <v>0</v>
      </c>
      <c r="E315" s="463">
        <f t="shared" si="136"/>
        <v>0</v>
      </c>
      <c r="F315" s="439"/>
      <c r="G315" s="439"/>
      <c r="H315" s="439"/>
      <c r="I315" s="439"/>
      <c r="J315" s="463">
        <f t="shared" si="135"/>
        <v>0</v>
      </c>
      <c r="K315" s="439"/>
      <c r="L315" s="439"/>
      <c r="M315" s="65"/>
      <c r="N315" s="65"/>
      <c r="O315" s="65"/>
      <c r="P315" s="463" t="s">
        <v>807</v>
      </c>
      <c r="Q315" s="463" t="s">
        <v>807</v>
      </c>
      <c r="R315" s="463" t="s">
        <v>807</v>
      </c>
      <c r="S315" s="463" t="s">
        <v>807</v>
      </c>
      <c r="T315" s="463" t="s">
        <v>807</v>
      </c>
      <c r="U315" s="463" t="s">
        <v>807</v>
      </c>
      <c r="V315" s="463" t="s">
        <v>357</v>
      </c>
      <c r="W315" s="439"/>
      <c r="X315" s="442">
        <f t="shared" si="125"/>
        <v>0</v>
      </c>
      <c r="Y315" s="442">
        <f t="shared" si="126"/>
        <v>0</v>
      </c>
      <c r="Z315" s="442">
        <f t="shared" si="127"/>
        <v>0</v>
      </c>
      <c r="AA315" s="442">
        <f>IF(Таблица1050!$E$9=0,0,J315*10000/Таблица1050!$E$9)</f>
        <v>0</v>
      </c>
      <c r="AB315" s="442">
        <f t="shared" si="134"/>
        <v>0</v>
      </c>
    </row>
    <row r="316" spans="1:28" s="73" customFormat="1" x14ac:dyDescent="0.15">
      <c r="A316" s="390" t="s">
        <v>833</v>
      </c>
      <c r="B316" s="391" t="s">
        <v>1291</v>
      </c>
      <c r="C316" s="431" t="s">
        <v>1292</v>
      </c>
      <c r="D316" s="463">
        <f t="shared" si="136"/>
        <v>0</v>
      </c>
      <c r="E316" s="463">
        <f t="shared" si="136"/>
        <v>0</v>
      </c>
      <c r="F316" s="439"/>
      <c r="G316" s="439"/>
      <c r="H316" s="439"/>
      <c r="I316" s="439"/>
      <c r="J316" s="463">
        <f t="shared" si="135"/>
        <v>0</v>
      </c>
      <c r="K316" s="439"/>
      <c r="L316" s="439"/>
      <c r="M316" s="65"/>
      <c r="N316" s="65"/>
      <c r="O316" s="65"/>
      <c r="P316" s="463" t="s">
        <v>807</v>
      </c>
      <c r="Q316" s="463" t="s">
        <v>807</v>
      </c>
      <c r="R316" s="463" t="s">
        <v>807</v>
      </c>
      <c r="S316" s="463" t="s">
        <v>807</v>
      </c>
      <c r="T316" s="463" t="s">
        <v>807</v>
      </c>
      <c r="U316" s="463" t="s">
        <v>807</v>
      </c>
      <c r="V316" s="463" t="s">
        <v>357</v>
      </c>
      <c r="W316" s="439"/>
      <c r="X316" s="442">
        <f t="shared" si="125"/>
        <v>0</v>
      </c>
      <c r="Y316" s="442">
        <f t="shared" si="126"/>
        <v>0</v>
      </c>
      <c r="Z316" s="442">
        <f t="shared" si="127"/>
        <v>0</v>
      </c>
      <c r="AA316" s="442">
        <f>IF(Таблица1050!$E$9=0,0,J316*10000/Таблица1050!$E$9)</f>
        <v>0</v>
      </c>
      <c r="AB316" s="442">
        <f t="shared" si="134"/>
        <v>0</v>
      </c>
    </row>
    <row r="317" spans="1:28" s="73" customFormat="1" x14ac:dyDescent="0.15">
      <c r="A317" s="390" t="s">
        <v>834</v>
      </c>
      <c r="B317" s="391" t="s">
        <v>1293</v>
      </c>
      <c r="C317" s="431" t="s">
        <v>1294</v>
      </c>
      <c r="D317" s="463">
        <f t="shared" si="136"/>
        <v>0</v>
      </c>
      <c r="E317" s="463">
        <f t="shared" si="136"/>
        <v>0</v>
      </c>
      <c r="F317" s="439"/>
      <c r="G317" s="439"/>
      <c r="H317" s="439"/>
      <c r="I317" s="439"/>
      <c r="J317" s="463">
        <f t="shared" si="135"/>
        <v>0</v>
      </c>
      <c r="K317" s="439"/>
      <c r="L317" s="439"/>
      <c r="M317" s="65"/>
      <c r="N317" s="65"/>
      <c r="O317" s="65"/>
      <c r="P317" s="463" t="s">
        <v>807</v>
      </c>
      <c r="Q317" s="463" t="s">
        <v>807</v>
      </c>
      <c r="R317" s="463" t="s">
        <v>807</v>
      </c>
      <c r="S317" s="463" t="s">
        <v>807</v>
      </c>
      <c r="T317" s="463" t="s">
        <v>807</v>
      </c>
      <c r="U317" s="463" t="s">
        <v>807</v>
      </c>
      <c r="V317" s="463" t="s">
        <v>357</v>
      </c>
      <c r="W317" s="439"/>
      <c r="X317" s="442">
        <f t="shared" si="125"/>
        <v>0</v>
      </c>
      <c r="Y317" s="442">
        <f t="shared" si="126"/>
        <v>0</v>
      </c>
      <c r="Z317" s="442">
        <f t="shared" si="127"/>
        <v>0</v>
      </c>
      <c r="AA317" s="442">
        <f>IF(Таблица1050!$E$9=0,0,J317*10000/Таблица1050!$E$9)</f>
        <v>0</v>
      </c>
      <c r="AB317" s="442">
        <f t="shared" si="134"/>
        <v>0</v>
      </c>
    </row>
    <row r="318" spans="1:28" s="73" customFormat="1" x14ac:dyDescent="0.15">
      <c r="A318" s="392" t="s">
        <v>835</v>
      </c>
      <c r="B318" s="391" t="s">
        <v>1295</v>
      </c>
      <c r="C318" s="431" t="s">
        <v>1296</v>
      </c>
      <c r="D318" s="463">
        <f t="shared" si="136"/>
        <v>0</v>
      </c>
      <c r="E318" s="463">
        <f t="shared" si="136"/>
        <v>0</v>
      </c>
      <c r="F318" s="439"/>
      <c r="G318" s="439"/>
      <c r="H318" s="439"/>
      <c r="I318" s="439"/>
      <c r="J318" s="463">
        <f t="shared" si="135"/>
        <v>0</v>
      </c>
      <c r="K318" s="439"/>
      <c r="L318" s="439"/>
      <c r="M318" s="65"/>
      <c r="N318" s="65"/>
      <c r="O318" s="65"/>
      <c r="P318" s="463" t="s">
        <v>807</v>
      </c>
      <c r="Q318" s="463" t="s">
        <v>807</v>
      </c>
      <c r="R318" s="463" t="s">
        <v>807</v>
      </c>
      <c r="S318" s="463" t="s">
        <v>807</v>
      </c>
      <c r="T318" s="463" t="s">
        <v>807</v>
      </c>
      <c r="U318" s="463" t="s">
        <v>807</v>
      </c>
      <c r="V318" s="463" t="s">
        <v>357</v>
      </c>
      <c r="W318" s="439"/>
      <c r="X318" s="442">
        <f t="shared" si="125"/>
        <v>0</v>
      </c>
      <c r="Y318" s="442">
        <f t="shared" si="126"/>
        <v>0</v>
      </c>
      <c r="Z318" s="442">
        <f t="shared" si="127"/>
        <v>0</v>
      </c>
      <c r="AA318" s="442">
        <f>IF(Таблица1050!$E$9=0,0,J318*10000/Таблица1050!$E$9)</f>
        <v>0</v>
      </c>
      <c r="AB318" s="442">
        <f t="shared" si="134"/>
        <v>0</v>
      </c>
    </row>
    <row r="319" spans="1:28" s="73" customFormat="1" x14ac:dyDescent="0.15">
      <c r="A319" s="392" t="s">
        <v>836</v>
      </c>
      <c r="B319" s="391" t="s">
        <v>1297</v>
      </c>
      <c r="C319" s="431" t="s">
        <v>1298</v>
      </c>
      <c r="D319" s="463">
        <f t="shared" si="136"/>
        <v>0</v>
      </c>
      <c r="E319" s="463">
        <f t="shared" si="136"/>
        <v>0</v>
      </c>
      <c r="F319" s="439"/>
      <c r="G319" s="439"/>
      <c r="H319" s="439"/>
      <c r="I319" s="439"/>
      <c r="J319" s="463">
        <f t="shared" si="135"/>
        <v>0</v>
      </c>
      <c r="K319" s="439"/>
      <c r="L319" s="439"/>
      <c r="M319" s="65"/>
      <c r="N319" s="65"/>
      <c r="O319" s="65"/>
      <c r="P319" s="463" t="s">
        <v>807</v>
      </c>
      <c r="Q319" s="463" t="s">
        <v>807</v>
      </c>
      <c r="R319" s="463" t="s">
        <v>807</v>
      </c>
      <c r="S319" s="463" t="s">
        <v>807</v>
      </c>
      <c r="T319" s="463" t="s">
        <v>807</v>
      </c>
      <c r="U319" s="463" t="s">
        <v>807</v>
      </c>
      <c r="V319" s="463" t="s">
        <v>357</v>
      </c>
      <c r="W319" s="439"/>
      <c r="X319" s="442">
        <f t="shared" si="125"/>
        <v>0</v>
      </c>
      <c r="Y319" s="442">
        <f t="shared" si="126"/>
        <v>0</v>
      </c>
      <c r="Z319" s="442">
        <f t="shared" si="127"/>
        <v>0</v>
      </c>
      <c r="AA319" s="442">
        <f>IF(Таблица1050!$E$9=0,0,J319*10000/Таблица1050!$E$9)</f>
        <v>0</v>
      </c>
      <c r="AB319" s="442">
        <f t="shared" si="134"/>
        <v>0</v>
      </c>
    </row>
    <row r="320" spans="1:28" s="73" customFormat="1" ht="31.5" x14ac:dyDescent="0.15">
      <c r="A320" s="383" t="s">
        <v>1517</v>
      </c>
      <c r="B320" s="245">
        <v>222</v>
      </c>
      <c r="C320" s="431">
        <v>232</v>
      </c>
      <c r="D320" s="98">
        <f>E320</f>
        <v>0</v>
      </c>
      <c r="E320" s="98">
        <f>G320+I320+N320</f>
        <v>0</v>
      </c>
      <c r="F320" s="95">
        <f>F321+F322+F323</f>
        <v>0</v>
      </c>
      <c r="G320" s="95">
        <f t="shared" ref="G320:I320" si="137">G321+G322+G323</f>
        <v>0</v>
      </c>
      <c r="H320" s="95">
        <f t="shared" si="137"/>
        <v>0</v>
      </c>
      <c r="I320" s="95">
        <f t="shared" si="137"/>
        <v>0</v>
      </c>
      <c r="J320" s="95">
        <f t="shared" si="135"/>
        <v>0</v>
      </c>
      <c r="K320" s="95">
        <f>K321+K322+K323</f>
        <v>0</v>
      </c>
      <c r="L320" s="95">
        <f>L321+L322+L323</f>
        <v>0</v>
      </c>
      <c r="M320" s="95">
        <f>M321+M322+M323</f>
        <v>0</v>
      </c>
      <c r="N320" s="95">
        <f t="shared" ref="N320" si="138">N321+N322+N323</f>
        <v>0</v>
      </c>
      <c r="O320" s="95">
        <f>O322+O323+O321</f>
        <v>0</v>
      </c>
      <c r="P320" s="95">
        <f>P322+P323+P321</f>
        <v>0</v>
      </c>
      <c r="Q320" s="95">
        <f t="shared" ref="Q320:R320" si="139">Q322+Q323+Q321</f>
        <v>0</v>
      </c>
      <c r="R320" s="95">
        <f t="shared" si="139"/>
        <v>0</v>
      </c>
      <c r="S320" s="95">
        <f>S322+S323+S321</f>
        <v>0</v>
      </c>
      <c r="T320" s="95"/>
      <c r="U320" s="95"/>
      <c r="V320" s="95" t="s">
        <v>807</v>
      </c>
      <c r="W320" s="95">
        <f>SUM(W321:W323)</f>
        <v>0</v>
      </c>
      <c r="X320" s="442">
        <f t="shared" si="125"/>
        <v>0</v>
      </c>
      <c r="Y320" s="442">
        <f t="shared" si="126"/>
        <v>0</v>
      </c>
      <c r="Z320" s="442">
        <f t="shared" si="127"/>
        <v>0</v>
      </c>
      <c r="AA320" s="442">
        <f>IF(Таблица1050!$E$9=0,0,J320*10000/Таблица1050!$E$9)</f>
        <v>0</v>
      </c>
      <c r="AB320" s="442">
        <f t="shared" si="134"/>
        <v>0</v>
      </c>
    </row>
    <row r="321" spans="1:28" s="73" customFormat="1" x14ac:dyDescent="0.15">
      <c r="A321" s="396" t="s">
        <v>1513</v>
      </c>
      <c r="B321" s="245">
        <v>223</v>
      </c>
      <c r="C321" s="431">
        <v>233</v>
      </c>
      <c r="D321" s="98">
        <f t="shared" ref="D321:E323" si="140">F321+H321+M321</f>
        <v>0</v>
      </c>
      <c r="E321" s="98">
        <f t="shared" si="140"/>
        <v>0</v>
      </c>
      <c r="F321" s="95"/>
      <c r="G321" s="95"/>
      <c r="H321" s="95"/>
      <c r="I321" s="95"/>
      <c r="J321" s="95">
        <f t="shared" si="135"/>
        <v>0</v>
      </c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 t="s">
        <v>807</v>
      </c>
      <c r="W321" s="438"/>
      <c r="X321" s="442">
        <f t="shared" si="125"/>
        <v>0</v>
      </c>
      <c r="Y321" s="442">
        <f t="shared" si="126"/>
        <v>0</v>
      </c>
      <c r="Z321" s="442">
        <f t="shared" si="127"/>
        <v>0</v>
      </c>
      <c r="AA321" s="442">
        <f>IF(Таблица1050!$E$9=0,0,J321*10000/Таблица1050!$E$9)</f>
        <v>0</v>
      </c>
      <c r="AB321" s="442">
        <f t="shared" si="134"/>
        <v>0</v>
      </c>
    </row>
    <row r="322" spans="1:28" s="73" customFormat="1" x14ac:dyDescent="0.15">
      <c r="A322" s="396" t="s">
        <v>1514</v>
      </c>
      <c r="B322" s="245">
        <v>224</v>
      </c>
      <c r="C322" s="431">
        <v>234</v>
      </c>
      <c r="D322" s="98">
        <f t="shared" si="140"/>
        <v>0</v>
      </c>
      <c r="E322" s="98">
        <f t="shared" si="140"/>
        <v>0</v>
      </c>
      <c r="F322" s="95"/>
      <c r="G322" s="95"/>
      <c r="H322" s="95"/>
      <c r="I322" s="95"/>
      <c r="J322" s="95">
        <f t="shared" si="135"/>
        <v>0</v>
      </c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 t="s">
        <v>807</v>
      </c>
      <c r="W322" s="438"/>
      <c r="X322" s="442">
        <f t="shared" si="125"/>
        <v>0</v>
      </c>
      <c r="Y322" s="442">
        <f t="shared" si="126"/>
        <v>0</v>
      </c>
      <c r="Z322" s="442">
        <f t="shared" si="127"/>
        <v>0</v>
      </c>
      <c r="AA322" s="442">
        <f>IF(Таблица1050!$E$9=0,0,J322*10000/Таблица1050!$E$9)</f>
        <v>0</v>
      </c>
      <c r="AB322" s="442">
        <f t="shared" si="134"/>
        <v>0</v>
      </c>
    </row>
    <row r="323" spans="1:28" s="73" customFormat="1" x14ac:dyDescent="0.15">
      <c r="A323" s="385" t="s">
        <v>1515</v>
      </c>
      <c r="B323" s="245">
        <v>225</v>
      </c>
      <c r="C323" s="431">
        <v>235</v>
      </c>
      <c r="D323" s="98">
        <f>F323+H323+M323</f>
        <v>0</v>
      </c>
      <c r="E323" s="98">
        <f t="shared" si="140"/>
        <v>0</v>
      </c>
      <c r="F323" s="95"/>
      <c r="G323" s="95"/>
      <c r="H323" s="95"/>
      <c r="I323" s="95"/>
      <c r="J323" s="95">
        <f t="shared" si="135"/>
        <v>0</v>
      </c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 t="s">
        <v>807</v>
      </c>
      <c r="W323" s="438"/>
      <c r="X323" s="442">
        <f t="shared" si="125"/>
        <v>0</v>
      </c>
      <c r="Y323" s="442">
        <f t="shared" si="126"/>
        <v>0</v>
      </c>
      <c r="Z323" s="442">
        <f t="shared" si="127"/>
        <v>0</v>
      </c>
      <c r="AA323" s="442">
        <f>IF(Таблица1050!$E$9=0,0,J323*10000/Таблица1050!$E$9)</f>
        <v>0</v>
      </c>
      <c r="AB323" s="442">
        <f t="shared" si="134"/>
        <v>0</v>
      </c>
    </row>
    <row r="324" spans="1:28" s="73" customFormat="1" ht="31.5" x14ac:dyDescent="0.15">
      <c r="A324" s="432" t="s">
        <v>1518</v>
      </c>
      <c r="B324" s="245" t="s">
        <v>895</v>
      </c>
      <c r="C324" s="431">
        <v>236</v>
      </c>
      <c r="D324" s="98">
        <f>E324</f>
        <v>0</v>
      </c>
      <c r="E324" s="98">
        <f>G324+I324+N324</f>
        <v>0</v>
      </c>
      <c r="F324" s="98">
        <f>F325+F326+F327+F330+F328+F329+F331</f>
        <v>0</v>
      </c>
      <c r="G324" s="98">
        <f t="shared" ref="G324:H324" si="141">G325+G326+G327+G330+G328+G329+G331</f>
        <v>0</v>
      </c>
      <c r="H324" s="98">
        <f t="shared" si="141"/>
        <v>0</v>
      </c>
      <c r="I324" s="98">
        <f>I325+I326+I327+I330+I328+I329+I331</f>
        <v>0</v>
      </c>
      <c r="J324" s="98">
        <f>K324+L324+O324</f>
        <v>0</v>
      </c>
      <c r="K324" s="98">
        <f>K325+K326+K327+K330+K328+K329+K331</f>
        <v>0</v>
      </c>
      <c r="L324" s="98">
        <f t="shared" ref="L324:N324" si="142">L325+L326+L327+L330+L328+L329+L331</f>
        <v>0</v>
      </c>
      <c r="M324" s="98">
        <f t="shared" si="142"/>
        <v>0</v>
      </c>
      <c r="N324" s="98">
        <f t="shared" si="142"/>
        <v>0</v>
      </c>
      <c r="O324" s="98">
        <f>O325+O326+O327+O330+O328+O329+O331</f>
        <v>0</v>
      </c>
      <c r="P324" s="98">
        <f t="shared" ref="P324:S324" si="143">P325+P326+P327+P330+P328+P329+P331</f>
        <v>0</v>
      </c>
      <c r="Q324" s="98">
        <f t="shared" si="143"/>
        <v>0</v>
      </c>
      <c r="R324" s="98">
        <f t="shared" si="143"/>
        <v>0</v>
      </c>
      <c r="S324" s="98">
        <f t="shared" si="143"/>
        <v>0</v>
      </c>
      <c r="T324" s="95" t="s">
        <v>807</v>
      </c>
      <c r="U324" s="95" t="s">
        <v>807</v>
      </c>
      <c r="V324" s="95" t="s">
        <v>807</v>
      </c>
      <c r="W324" s="98">
        <f>W325+W326+W327+W330+W328+W329+W331</f>
        <v>0</v>
      </c>
      <c r="X324" s="442">
        <f t="shared" si="125"/>
        <v>0</v>
      </c>
      <c r="Y324" s="442">
        <f t="shared" si="126"/>
        <v>0</v>
      </c>
      <c r="Z324" s="442">
        <f t="shared" si="127"/>
        <v>0</v>
      </c>
      <c r="AA324" s="442">
        <f>IF(Таблица1050!$E$9=0,0,J324*10000/Таблица1050!$E$9)</f>
        <v>0</v>
      </c>
      <c r="AB324" s="442">
        <f t="shared" si="134"/>
        <v>0</v>
      </c>
    </row>
    <row r="325" spans="1:28" s="73" customFormat="1" x14ac:dyDescent="0.15">
      <c r="A325" s="302" t="s">
        <v>1303</v>
      </c>
      <c r="B325" s="245" t="s">
        <v>896</v>
      </c>
      <c r="C325" s="431">
        <v>237</v>
      </c>
      <c r="D325" s="98">
        <f t="shared" ref="D325:E332" si="144">F325+H325+M325</f>
        <v>0</v>
      </c>
      <c r="E325" s="98">
        <f t="shared" si="144"/>
        <v>0</v>
      </c>
      <c r="F325" s="95"/>
      <c r="G325" s="95"/>
      <c r="H325" s="95"/>
      <c r="I325" s="95"/>
      <c r="J325" s="98">
        <f>K325+L325+O325</f>
        <v>0</v>
      </c>
      <c r="K325" s="98"/>
      <c r="L325" s="98"/>
      <c r="M325" s="98"/>
      <c r="N325" s="98"/>
      <c r="O325" s="98"/>
      <c r="P325" s="95"/>
      <c r="Q325" s="95"/>
      <c r="R325" s="95"/>
      <c r="S325" s="95"/>
      <c r="T325" s="95" t="s">
        <v>807</v>
      </c>
      <c r="U325" s="95" t="s">
        <v>807</v>
      </c>
      <c r="V325" s="95" t="s">
        <v>807</v>
      </c>
      <c r="W325" s="95"/>
      <c r="X325" s="442">
        <f t="shared" si="125"/>
        <v>0</v>
      </c>
      <c r="Y325" s="442">
        <f t="shared" si="126"/>
        <v>0</v>
      </c>
      <c r="Z325" s="442">
        <f t="shared" si="127"/>
        <v>0</v>
      </c>
      <c r="AA325" s="442">
        <f>IF(Таблица1050!$E$9=0,0,J325*10000/Таблица1050!$E$9)</f>
        <v>0</v>
      </c>
      <c r="AB325" s="442">
        <f t="shared" si="134"/>
        <v>0</v>
      </c>
    </row>
    <row r="326" spans="1:28" s="73" customFormat="1" x14ac:dyDescent="0.15">
      <c r="A326" s="302" t="s">
        <v>1304</v>
      </c>
      <c r="B326" s="245" t="s">
        <v>897</v>
      </c>
      <c r="C326" s="431">
        <v>238</v>
      </c>
      <c r="D326" s="98">
        <f t="shared" si="144"/>
        <v>0</v>
      </c>
      <c r="E326" s="98">
        <f t="shared" si="144"/>
        <v>0</v>
      </c>
      <c r="F326" s="95"/>
      <c r="G326" s="95"/>
      <c r="H326" s="95"/>
      <c r="I326" s="95"/>
      <c r="J326" s="98">
        <f t="shared" si="135"/>
        <v>0</v>
      </c>
      <c r="K326" s="98"/>
      <c r="L326" s="98"/>
      <c r="M326" s="98"/>
      <c r="N326" s="98"/>
      <c r="O326" s="98"/>
      <c r="P326" s="95"/>
      <c r="Q326" s="95"/>
      <c r="R326" s="95"/>
      <c r="S326" s="95"/>
      <c r="T326" s="95" t="s">
        <v>807</v>
      </c>
      <c r="U326" s="95" t="s">
        <v>807</v>
      </c>
      <c r="V326" s="95" t="s">
        <v>807</v>
      </c>
      <c r="W326" s="95"/>
      <c r="X326" s="442">
        <f t="shared" si="125"/>
        <v>0</v>
      </c>
      <c r="Y326" s="442">
        <f t="shared" si="126"/>
        <v>0</v>
      </c>
      <c r="Z326" s="442">
        <f t="shared" si="127"/>
        <v>0</v>
      </c>
      <c r="AA326" s="442">
        <f>IF(Таблица1050!$E$9=0,0,J326*10000/Таблица1050!$E$9)</f>
        <v>0</v>
      </c>
      <c r="AB326" s="442">
        <f t="shared" si="134"/>
        <v>0</v>
      </c>
    </row>
    <row r="327" spans="1:28" s="73" customFormat="1" x14ac:dyDescent="0.15">
      <c r="A327" s="302" t="s">
        <v>1305</v>
      </c>
      <c r="B327" s="245" t="s">
        <v>898</v>
      </c>
      <c r="C327" s="431">
        <v>239</v>
      </c>
      <c r="D327" s="98">
        <f t="shared" si="144"/>
        <v>0</v>
      </c>
      <c r="E327" s="98">
        <f t="shared" si="144"/>
        <v>0</v>
      </c>
      <c r="F327" s="95"/>
      <c r="G327" s="95"/>
      <c r="H327" s="95"/>
      <c r="I327" s="95"/>
      <c r="J327" s="98">
        <f t="shared" si="135"/>
        <v>0</v>
      </c>
      <c r="K327" s="98"/>
      <c r="L327" s="98"/>
      <c r="M327" s="98"/>
      <c r="N327" s="98"/>
      <c r="O327" s="98"/>
      <c r="P327" s="95"/>
      <c r="Q327" s="95"/>
      <c r="R327" s="95"/>
      <c r="S327" s="95"/>
      <c r="T327" s="95" t="s">
        <v>807</v>
      </c>
      <c r="U327" s="95" t="s">
        <v>807</v>
      </c>
      <c r="V327" s="95" t="s">
        <v>807</v>
      </c>
      <c r="W327" s="95"/>
      <c r="X327" s="442">
        <f t="shared" si="125"/>
        <v>0</v>
      </c>
      <c r="Y327" s="442">
        <f t="shared" si="126"/>
        <v>0</v>
      </c>
      <c r="Z327" s="442">
        <f t="shared" si="127"/>
        <v>0</v>
      </c>
      <c r="AA327" s="442">
        <f>IF(Таблица1050!$E$9=0,0,J327*10000/Таблица1050!$E$9)</f>
        <v>0</v>
      </c>
      <c r="AB327" s="442">
        <f t="shared" si="134"/>
        <v>0</v>
      </c>
    </row>
    <row r="328" spans="1:28" s="73" customFormat="1" x14ac:dyDescent="0.15">
      <c r="A328" s="302" t="s">
        <v>1306</v>
      </c>
      <c r="B328" s="393" t="s">
        <v>925</v>
      </c>
      <c r="C328" s="431">
        <v>240</v>
      </c>
      <c r="D328" s="98">
        <f t="shared" si="144"/>
        <v>0</v>
      </c>
      <c r="E328" s="98">
        <f t="shared" si="144"/>
        <v>0</v>
      </c>
      <c r="F328" s="95"/>
      <c r="G328" s="95"/>
      <c r="H328" s="95"/>
      <c r="I328" s="95"/>
      <c r="J328" s="98">
        <f>K328+L328+O328</f>
        <v>0</v>
      </c>
      <c r="K328" s="98"/>
      <c r="L328" s="98"/>
      <c r="M328" s="98"/>
      <c r="N328" s="98"/>
      <c r="O328" s="98"/>
      <c r="P328" s="95"/>
      <c r="Q328" s="95"/>
      <c r="R328" s="95"/>
      <c r="S328" s="95"/>
      <c r="T328" s="95" t="s">
        <v>357</v>
      </c>
      <c r="U328" s="95" t="s">
        <v>357</v>
      </c>
      <c r="V328" s="95" t="s">
        <v>807</v>
      </c>
      <c r="W328" s="95"/>
      <c r="X328" s="442">
        <f t="shared" si="125"/>
        <v>0</v>
      </c>
      <c r="Y328" s="442">
        <f t="shared" si="126"/>
        <v>0</v>
      </c>
      <c r="Z328" s="442">
        <f t="shared" si="127"/>
        <v>0</v>
      </c>
      <c r="AA328" s="442">
        <f>IF(Таблица1050!$E$9=0,0,J328*10000/Таблица1050!$E$9)</f>
        <v>0</v>
      </c>
      <c r="AB328" s="442">
        <f t="shared" si="134"/>
        <v>0</v>
      </c>
    </row>
    <row r="329" spans="1:28" s="73" customFormat="1" ht="21" x14ac:dyDescent="0.15">
      <c r="A329" s="425" t="s">
        <v>1373</v>
      </c>
      <c r="B329" s="424" t="s">
        <v>1374</v>
      </c>
      <c r="C329" s="431">
        <v>241</v>
      </c>
      <c r="D329" s="98">
        <f t="shared" si="144"/>
        <v>0</v>
      </c>
      <c r="E329" s="98">
        <f>G329+I329+N329</f>
        <v>0</v>
      </c>
      <c r="F329" s="95"/>
      <c r="G329" s="95"/>
      <c r="H329" s="95"/>
      <c r="I329" s="95"/>
      <c r="J329" s="98">
        <f>K329+L329+O329</f>
        <v>0</v>
      </c>
      <c r="K329" s="98"/>
      <c r="L329" s="98"/>
      <c r="M329" s="98"/>
      <c r="N329" s="98"/>
      <c r="O329" s="98"/>
      <c r="P329" s="95"/>
      <c r="Q329" s="95"/>
      <c r="R329" s="95"/>
      <c r="S329" s="95"/>
      <c r="T329" s="98" t="s">
        <v>357</v>
      </c>
      <c r="U329" s="98" t="s">
        <v>357</v>
      </c>
      <c r="V329" s="98" t="s">
        <v>807</v>
      </c>
      <c r="W329" s="95"/>
      <c r="X329" s="442">
        <f t="shared" si="125"/>
        <v>0</v>
      </c>
      <c r="Y329" s="442">
        <f t="shared" si="126"/>
        <v>0</v>
      </c>
      <c r="Z329" s="442">
        <f t="shared" si="127"/>
        <v>0</v>
      </c>
      <c r="AA329" s="442">
        <f>IF(Таблица1050!$E$9=0,0,J329*10000/Таблица1050!$E$9)</f>
        <v>0</v>
      </c>
      <c r="AB329" s="442">
        <f t="shared" si="134"/>
        <v>0</v>
      </c>
    </row>
    <row r="330" spans="1:28" s="73" customFormat="1" x14ac:dyDescent="0.15">
      <c r="A330" s="302" t="s">
        <v>1307</v>
      </c>
      <c r="B330" s="205" t="s">
        <v>924</v>
      </c>
      <c r="C330" s="431">
        <v>242</v>
      </c>
      <c r="D330" s="98">
        <f t="shared" si="144"/>
        <v>0</v>
      </c>
      <c r="E330" s="98">
        <f t="shared" si="144"/>
        <v>0</v>
      </c>
      <c r="F330" s="95"/>
      <c r="G330" s="95"/>
      <c r="H330" s="95"/>
      <c r="I330" s="95"/>
      <c r="J330" s="98">
        <f t="shared" si="135"/>
        <v>0</v>
      </c>
      <c r="K330" s="98"/>
      <c r="L330" s="98"/>
      <c r="M330" s="98"/>
      <c r="N330" s="98"/>
      <c r="O330" s="98"/>
      <c r="P330" s="95"/>
      <c r="Q330" s="95"/>
      <c r="R330" s="95"/>
      <c r="S330" s="95"/>
      <c r="T330" s="95" t="s">
        <v>357</v>
      </c>
      <c r="U330" s="95" t="s">
        <v>357</v>
      </c>
      <c r="V330" s="95" t="s">
        <v>807</v>
      </c>
      <c r="W330" s="95"/>
      <c r="X330" s="442">
        <f t="shared" si="125"/>
        <v>0</v>
      </c>
      <c r="Y330" s="442">
        <f t="shared" si="126"/>
        <v>0</v>
      </c>
      <c r="Z330" s="442">
        <f t="shared" si="127"/>
        <v>0</v>
      </c>
      <c r="AA330" s="442">
        <f>IF(Таблица1050!$E$9=0,0,J330*10000/Таблица1050!$E$9)</f>
        <v>0</v>
      </c>
      <c r="AB330" s="442">
        <f t="shared" si="134"/>
        <v>0</v>
      </c>
    </row>
    <row r="331" spans="1:28" s="73" customFormat="1" x14ac:dyDescent="0.15">
      <c r="A331" s="302" t="s">
        <v>1308</v>
      </c>
      <c r="B331" s="205" t="s">
        <v>1055</v>
      </c>
      <c r="C331" s="431" t="s">
        <v>1444</v>
      </c>
      <c r="D331" s="98">
        <f t="shared" si="144"/>
        <v>0</v>
      </c>
      <c r="E331" s="98">
        <f t="shared" si="144"/>
        <v>0</v>
      </c>
      <c r="F331" s="98"/>
      <c r="G331" s="95"/>
      <c r="H331" s="95"/>
      <c r="I331" s="95"/>
      <c r="J331" s="98">
        <f>K331+L331+O331</f>
        <v>0</v>
      </c>
      <c r="K331" s="98"/>
      <c r="L331" s="98"/>
      <c r="M331" s="98"/>
      <c r="N331" s="98"/>
      <c r="O331" s="98"/>
      <c r="P331" s="95"/>
      <c r="Q331" s="95"/>
      <c r="R331" s="95"/>
      <c r="S331" s="95"/>
      <c r="T331" s="95" t="s">
        <v>357</v>
      </c>
      <c r="U331" s="95" t="s">
        <v>357</v>
      </c>
      <c r="V331" s="95" t="s">
        <v>807</v>
      </c>
      <c r="W331" s="95"/>
      <c r="X331" s="442">
        <f t="shared" si="125"/>
        <v>0</v>
      </c>
      <c r="Y331" s="442">
        <f t="shared" si="126"/>
        <v>0</v>
      </c>
      <c r="Z331" s="442">
        <f t="shared" si="127"/>
        <v>0</v>
      </c>
      <c r="AA331" s="442">
        <f>IF(Таблица1050!$E$9=0,0,J331*10000/Таблица1050!$E$9)</f>
        <v>0</v>
      </c>
      <c r="AB331" s="442">
        <f t="shared" si="134"/>
        <v>0</v>
      </c>
    </row>
    <row r="332" spans="1:28" s="73" customFormat="1" ht="21" x14ac:dyDescent="0.15">
      <c r="A332" s="90" t="s">
        <v>1516</v>
      </c>
      <c r="B332" s="245">
        <v>242</v>
      </c>
      <c r="C332" s="431">
        <v>243</v>
      </c>
      <c r="D332" s="98">
        <f t="shared" si="144"/>
        <v>0</v>
      </c>
      <c r="E332" s="98">
        <f t="shared" si="144"/>
        <v>0</v>
      </c>
      <c r="F332" s="95"/>
      <c r="G332" s="95"/>
      <c r="H332" s="95"/>
      <c r="I332" s="95"/>
      <c r="J332" s="98">
        <f>K332+L332+O332</f>
        <v>0</v>
      </c>
      <c r="K332" s="98"/>
      <c r="L332" s="98"/>
      <c r="M332" s="98"/>
      <c r="N332" s="98"/>
      <c r="O332" s="98"/>
      <c r="P332" s="95" t="s">
        <v>807</v>
      </c>
      <c r="Q332" s="95" t="s">
        <v>807</v>
      </c>
      <c r="R332" s="95" t="s">
        <v>807</v>
      </c>
      <c r="S332" s="95" t="s">
        <v>807</v>
      </c>
      <c r="T332" s="95" t="s">
        <v>357</v>
      </c>
      <c r="U332" s="95" t="s">
        <v>357</v>
      </c>
      <c r="V332" s="95" t="s">
        <v>807</v>
      </c>
      <c r="W332" s="98"/>
      <c r="X332" s="442">
        <f t="shared" si="125"/>
        <v>0</v>
      </c>
      <c r="Y332" s="442">
        <f t="shared" si="126"/>
        <v>0</v>
      </c>
      <c r="Z332" s="442">
        <f t="shared" si="127"/>
        <v>0</v>
      </c>
      <c r="AA332" s="442">
        <f>IF(Таблица1050!$E$9=0,0,J332*10000/Таблица1050!$E$9)</f>
        <v>0</v>
      </c>
      <c r="AB332" s="442">
        <f t="shared" si="134"/>
        <v>0</v>
      </c>
    </row>
    <row r="333" spans="1:28" s="73" customFormat="1" x14ac:dyDescent="0.15">
      <c r="A333" s="432" t="s">
        <v>1519</v>
      </c>
      <c r="B333" s="245">
        <v>243</v>
      </c>
      <c r="C333" s="431">
        <v>244</v>
      </c>
      <c r="D333" s="98">
        <f>F333+H333+M333</f>
        <v>0</v>
      </c>
      <c r="E333" s="98">
        <f>G333+I333+N333</f>
        <v>0</v>
      </c>
      <c r="F333" s="98">
        <f>F11+F140+F155+F163+F251+F256+F263+F320+F324</f>
        <v>0</v>
      </c>
      <c r="G333" s="98">
        <f>G11+G140+G155+G163+G251+G256+G263+G320+G324</f>
        <v>0</v>
      </c>
      <c r="H333" s="98">
        <f>H11+H140+H155+H163+H251+H256+H263+H320+H324</f>
        <v>0</v>
      </c>
      <c r="I333" s="98">
        <f>I11+I140+I155+I163+I251+I256+I263+I320+I324</f>
        <v>0</v>
      </c>
      <c r="J333" s="98">
        <f>K333+L333+O333</f>
        <v>0</v>
      </c>
      <c r="K333" s="98">
        <f>K11+K140+K155+K163+K251+K256+K263+K320+K324</f>
        <v>0</v>
      </c>
      <c r="L333" s="98">
        <f>L11+L140+L155+L163+L251+L256+L263+L320+L324</f>
        <v>0</v>
      </c>
      <c r="M333" s="98">
        <f>M11+M140+M155+M163+M251+M256+M263+M320+M324</f>
        <v>0</v>
      </c>
      <c r="N333" s="98">
        <f>N11+N140+N155+N163+N251+N256+N263+N320+N324</f>
        <v>0</v>
      </c>
      <c r="O333" s="98">
        <f>O11+O140+O155+O163+O251+O256+O263+O320+O324</f>
        <v>0</v>
      </c>
      <c r="P333" s="98">
        <f>P11+P140+P155+P163+P251+P320+P324</f>
        <v>0</v>
      </c>
      <c r="Q333" s="98">
        <f>Q11+Q140+Q155+Q163+Q251+Q320+Q324</f>
        <v>0</v>
      </c>
      <c r="R333" s="98">
        <f>R11+R140+R155+R163+R251+R320+R324</f>
        <v>0</v>
      </c>
      <c r="S333" s="98">
        <f>S11+S140+S155+S163+S251+S320+S324</f>
        <v>0</v>
      </c>
      <c r="T333" s="98">
        <f>T11+T140+T155+T163+T251+T320</f>
        <v>0</v>
      </c>
      <c r="U333" s="98">
        <f>U11+U140+U155+U163+U251+U320</f>
        <v>0</v>
      </c>
      <c r="V333" s="98">
        <f>V11+V155+V163+V251</f>
        <v>0</v>
      </c>
      <c r="W333" s="98">
        <f>W11+W140+W155+W163+W251+W256+W263+W320+W324</f>
        <v>0</v>
      </c>
      <c r="X333" s="442">
        <f t="shared" ref="X333:X337" si="145">IF(D333=0,0,J333*100/D333)</f>
        <v>0</v>
      </c>
      <c r="Y333" s="442">
        <f t="shared" ref="Y333:Y337" si="146">IF(D333=0,0,E333*100/D333)</f>
        <v>0</v>
      </c>
      <c r="Z333" s="442">
        <f t="shared" ref="Z333:Z337" si="147">IF(J333=0,0,E333/J333)</f>
        <v>0</v>
      </c>
      <c r="AA333" s="442">
        <f>IF(Таблица1050!$E$9=0,0,J333*10000/Таблица1050!$E$9)</f>
        <v>0</v>
      </c>
      <c r="AB333" s="442">
        <f t="shared" si="134"/>
        <v>0</v>
      </c>
    </row>
    <row r="334" spans="1:28" s="73" customFormat="1" x14ac:dyDescent="0.15">
      <c r="A334" s="101" t="s">
        <v>899</v>
      </c>
      <c r="B334" s="245">
        <v>226</v>
      </c>
      <c r="C334" s="431" t="s">
        <v>1445</v>
      </c>
      <c r="D334" s="95">
        <f>F334+H334+M334</f>
        <v>0</v>
      </c>
      <c r="E334" s="95">
        <f t="shared" ref="D334:E337" si="148">G334+I334+N334</f>
        <v>0</v>
      </c>
      <c r="F334" s="95">
        <f>F11</f>
        <v>0</v>
      </c>
      <c r="G334" s="95">
        <f>G11</f>
        <v>0</v>
      </c>
      <c r="H334" s="95">
        <f>H11</f>
        <v>0</v>
      </c>
      <c r="I334" s="95">
        <f>I11</f>
        <v>0</v>
      </c>
      <c r="J334" s="95">
        <f t="shared" si="135"/>
        <v>0</v>
      </c>
      <c r="K334" s="95">
        <f>K11+K320</f>
        <v>0</v>
      </c>
      <c r="L334" s="95">
        <f>L11+L320</f>
        <v>0</v>
      </c>
      <c r="M334" s="95">
        <f>M11</f>
        <v>0</v>
      </c>
      <c r="N334" s="95">
        <f>N11</f>
        <v>0</v>
      </c>
      <c r="O334" s="95">
        <f>O11+O320</f>
        <v>0</v>
      </c>
      <c r="P334" s="95">
        <f>P11</f>
        <v>0</v>
      </c>
      <c r="Q334" s="95">
        <f>Q11</f>
        <v>0</v>
      </c>
      <c r="R334" s="95">
        <f>R11</f>
        <v>0</v>
      </c>
      <c r="S334" s="95">
        <f>S11</f>
        <v>0</v>
      </c>
      <c r="T334" s="95" t="s">
        <v>357</v>
      </c>
      <c r="U334" s="95" t="s">
        <v>357</v>
      </c>
      <c r="V334" s="95" t="s">
        <v>807</v>
      </c>
      <c r="W334" s="95"/>
      <c r="X334" s="442">
        <f t="shared" si="145"/>
        <v>0</v>
      </c>
      <c r="Y334" s="442">
        <f t="shared" si="146"/>
        <v>0</v>
      </c>
      <c r="Z334" s="442">
        <f t="shared" si="147"/>
        <v>0</v>
      </c>
      <c r="AA334" s="442">
        <f>IF(Таблица1050!$E$9=0,0,J334*10000/Таблица1050!$E$9)</f>
        <v>0</v>
      </c>
      <c r="AB334" s="442">
        <f t="shared" si="134"/>
        <v>0</v>
      </c>
    </row>
    <row r="335" spans="1:28" s="73" customFormat="1" x14ac:dyDescent="0.15">
      <c r="A335" s="101" t="s">
        <v>839</v>
      </c>
      <c r="B335" s="245">
        <v>227</v>
      </c>
      <c r="C335" s="431" t="s">
        <v>1446</v>
      </c>
      <c r="D335" s="65">
        <f t="shared" si="148"/>
        <v>0</v>
      </c>
      <c r="E335" s="65">
        <f t="shared" si="148"/>
        <v>0</v>
      </c>
      <c r="F335" s="65">
        <f>F34+F38</f>
        <v>0</v>
      </c>
      <c r="G335" s="65">
        <f>G34+G38</f>
        <v>0</v>
      </c>
      <c r="H335" s="65">
        <f>H34+H38</f>
        <v>0</v>
      </c>
      <c r="I335" s="65">
        <f>I34+I38</f>
        <v>0</v>
      </c>
      <c r="J335" s="65">
        <f t="shared" si="135"/>
        <v>0</v>
      </c>
      <c r="K335" s="65">
        <f>K34+K38+K321</f>
        <v>0</v>
      </c>
      <c r="L335" s="65">
        <f>L34+L38+L321</f>
        <v>0</v>
      </c>
      <c r="M335" s="65">
        <f>M34+M38</f>
        <v>0</v>
      </c>
      <c r="N335" s="65">
        <f>N34+N38</f>
        <v>0</v>
      </c>
      <c r="O335" s="65">
        <f>O34+O38+O321</f>
        <v>0</v>
      </c>
      <c r="P335" s="65" t="s">
        <v>357</v>
      </c>
      <c r="Q335" s="65" t="s">
        <v>357</v>
      </c>
      <c r="R335" s="65" t="s">
        <v>357</v>
      </c>
      <c r="S335" s="65" t="s">
        <v>357</v>
      </c>
      <c r="T335" s="95">
        <f>SUM(T11,T140,T155,T163,T251,T256)</f>
        <v>0</v>
      </c>
      <c r="U335" s="95">
        <f>SUM(U11,U140,U155,U163,U251,U256)</f>
        <v>0</v>
      </c>
      <c r="V335" s="95" t="s">
        <v>807</v>
      </c>
      <c r="W335" s="65">
        <f>W34+W38</f>
        <v>0</v>
      </c>
      <c r="X335" s="442">
        <f t="shared" si="145"/>
        <v>0</v>
      </c>
      <c r="Y335" s="442">
        <f t="shared" si="146"/>
        <v>0</v>
      </c>
      <c r="Z335" s="442">
        <f t="shared" si="147"/>
        <v>0</v>
      </c>
      <c r="AA335" s="442">
        <f>IF(Таблица1050!$E$9=0,0,J335*10000/Таблица1050!$E$9)</f>
        <v>0</v>
      </c>
      <c r="AB335" s="442">
        <f t="shared" si="134"/>
        <v>0</v>
      </c>
    </row>
    <row r="336" spans="1:28" s="262" customFormat="1" ht="13.5" customHeight="1" x14ac:dyDescent="0.15">
      <c r="A336" s="260" t="s">
        <v>851</v>
      </c>
      <c r="B336" s="261">
        <v>228</v>
      </c>
      <c r="C336" s="431" t="s">
        <v>1447</v>
      </c>
      <c r="D336" s="98">
        <f t="shared" si="148"/>
        <v>0</v>
      </c>
      <c r="E336" s="98">
        <f t="shared" si="148"/>
        <v>0</v>
      </c>
      <c r="F336" s="98">
        <f>F16+F21+F22+F28+F29+F31+F46+F47+F79+F89+F92+F94+F110+F121+F132</f>
        <v>0</v>
      </c>
      <c r="G336" s="98">
        <f>G16+G21+G22+G28+G29+G31+G46+G47+G79+G89+G92+G94+G110+G121+G132</f>
        <v>0</v>
      </c>
      <c r="H336" s="98">
        <f>H16+H21+H22+H28+H29+H31+H46+H79+H89+H92+H94+H110+H121+H132</f>
        <v>0</v>
      </c>
      <c r="I336" s="98">
        <f>I16+I21+I22+I28+I29+I31+I46+I79+I89+I92+I94+I110+I121+I132</f>
        <v>0</v>
      </c>
      <c r="J336" s="98">
        <f t="shared" si="135"/>
        <v>0</v>
      </c>
      <c r="K336" s="98">
        <f>K16+K21+K22+K28+K29+K31+K46+K47+K79+K89+K92+K94+K110+K121+K132</f>
        <v>0</v>
      </c>
      <c r="L336" s="98">
        <f>L16+L21+L22+L28+L29+L31+L46+L79+L89+L92+L94+L110+L121+L132</f>
        <v>0</v>
      </c>
      <c r="M336" s="98">
        <f>M16+M21+M22+M28+M29+M31+M46+M79+M89+M92+M94+M110+M121+M132</f>
        <v>0</v>
      </c>
      <c r="N336" s="98">
        <f>N16+N21+N22+N28+N29+N31+N46+N79+N89+N92+N94+N110+N121+N132</f>
        <v>0</v>
      </c>
      <c r="O336" s="98">
        <f>O16+O21+O22+O28+O29+O31+O46+O79+O89+O92+O94+O110+O121+O132</f>
        <v>0</v>
      </c>
      <c r="P336" s="98">
        <f>P16+P21+P22+P28+P29+P31+P46+P47+P79+P89+P92+P94+P110+P121+P132</f>
        <v>0</v>
      </c>
      <c r="Q336" s="98">
        <f>Q16+Q21+Q22+Q28+Q29+Q31+Q46+Q47+Q79+Q89+Q92+Q94+Q110+Q121+Q132</f>
        <v>0</v>
      </c>
      <c r="R336" s="98">
        <f>R16+R21+R22+R28+R29+R31+R46+R47+R79+R89+R92+R94+R110+R121+R132</f>
        <v>0</v>
      </c>
      <c r="S336" s="98">
        <f>S16+S21+S22+S28+S29+S31+S46+S47+S79+S89+S92+S94+S110+S121+S132</f>
        <v>0</v>
      </c>
      <c r="T336" s="95" t="s">
        <v>357</v>
      </c>
      <c r="U336" s="95" t="s">
        <v>357</v>
      </c>
      <c r="V336" s="98">
        <f>V16+V21+V22+V28+V29+V31+V46+V47+V79+V89+V92+V94+V110+V121+V132</f>
        <v>0</v>
      </c>
      <c r="W336" s="98">
        <f>W16+W21+W22+W28+W29+W31+W46+W47+W79+W89+W92+W94+W110+W121+W132</f>
        <v>0</v>
      </c>
      <c r="X336" s="442">
        <f t="shared" si="145"/>
        <v>0</v>
      </c>
      <c r="Y336" s="442">
        <f t="shared" si="146"/>
        <v>0</v>
      </c>
      <c r="Z336" s="442">
        <f t="shared" si="147"/>
        <v>0</v>
      </c>
      <c r="AA336" s="442">
        <f>IF(Таблица1050!$E$9=0,0,J336*10000/Таблица1050!$E$9)</f>
        <v>0</v>
      </c>
      <c r="AB336" s="442">
        <f t="shared" si="134"/>
        <v>0</v>
      </c>
    </row>
    <row r="337" spans="1:28" s="262" customFormat="1" ht="15" customHeight="1" x14ac:dyDescent="0.15">
      <c r="A337" s="260" t="s">
        <v>852</v>
      </c>
      <c r="B337" s="261">
        <v>229</v>
      </c>
      <c r="C337" s="431" t="s">
        <v>1448</v>
      </c>
      <c r="D337" s="98">
        <f>F337+H337+M337</f>
        <v>0</v>
      </c>
      <c r="E337" s="98">
        <f t="shared" si="148"/>
        <v>0</v>
      </c>
      <c r="F337" s="98">
        <f>F17+F44+F36+F48+F126+F118+F129+F131+F130+F134+F115</f>
        <v>0</v>
      </c>
      <c r="G337" s="98">
        <f>G17+G44+G36+G48+G126+G118+G129+G131+G130+G134+G115</f>
        <v>0</v>
      </c>
      <c r="H337" s="98">
        <f>H17+H44+H36+H48+H126+H118+H129+H131+H130+H134+H115</f>
        <v>0</v>
      </c>
      <c r="I337" s="98">
        <f>I17+I44+I36+I48+I126+I118+I129+I131+I130+I134+I115</f>
        <v>0</v>
      </c>
      <c r="J337" s="98">
        <f t="shared" si="135"/>
        <v>0</v>
      </c>
      <c r="K337" s="98">
        <f t="shared" ref="K337:S337" si="149">K17+K44+K36+K48+K126+K118+K129+K131+K130+K134+K115</f>
        <v>0</v>
      </c>
      <c r="L337" s="98">
        <f t="shared" si="149"/>
        <v>0</v>
      </c>
      <c r="M337" s="98">
        <f t="shared" si="149"/>
        <v>0</v>
      </c>
      <c r="N337" s="98">
        <f t="shared" si="149"/>
        <v>0</v>
      </c>
      <c r="O337" s="98">
        <f t="shared" si="149"/>
        <v>0</v>
      </c>
      <c r="P337" s="98">
        <f t="shared" si="149"/>
        <v>0</v>
      </c>
      <c r="Q337" s="98">
        <f t="shared" si="149"/>
        <v>0</v>
      </c>
      <c r="R337" s="98">
        <f t="shared" si="149"/>
        <v>0</v>
      </c>
      <c r="S337" s="98">
        <f t="shared" si="149"/>
        <v>0</v>
      </c>
      <c r="T337" s="95" t="s">
        <v>807</v>
      </c>
      <c r="U337" s="95" t="s">
        <v>807</v>
      </c>
      <c r="V337" s="98">
        <f>V17+V44+V36+V48+V126+V118+V129+V131+V130+V134+V115</f>
        <v>0</v>
      </c>
      <c r="W337" s="98">
        <f>W17+W44+W36+W48+W126+W118+W129+W131+W130+W134+W115</f>
        <v>0</v>
      </c>
      <c r="X337" s="442">
        <f t="shared" si="145"/>
        <v>0</v>
      </c>
      <c r="Y337" s="442">
        <f t="shared" si="146"/>
        <v>0</v>
      </c>
      <c r="Z337" s="442">
        <f t="shared" si="147"/>
        <v>0</v>
      </c>
      <c r="AA337" s="442">
        <f>IF(Таблица1050!$E$9=0,0,J337*10000/Таблица1050!$E$9)</f>
        <v>0</v>
      </c>
      <c r="AB337" s="442">
        <f t="shared" si="134"/>
        <v>0</v>
      </c>
    </row>
    <row r="338" spans="1:28" x14ac:dyDescent="0.15">
      <c r="A338" s="263"/>
      <c r="B338" s="264"/>
      <c r="C338" s="211"/>
      <c r="D338" s="265"/>
      <c r="E338" s="265"/>
      <c r="F338" s="265"/>
      <c r="G338" s="265"/>
      <c r="H338" s="265"/>
      <c r="I338" s="265"/>
      <c r="J338" s="212"/>
      <c r="K338" s="212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</row>
    <row r="339" spans="1:28" x14ac:dyDescent="0.15">
      <c r="A339" s="238" t="s">
        <v>147</v>
      </c>
      <c r="B339" s="238"/>
      <c r="C339" s="238"/>
      <c r="D339" s="238"/>
      <c r="E339" s="238"/>
      <c r="F339" s="238"/>
      <c r="G339" s="238"/>
      <c r="H339" s="238"/>
      <c r="I339" s="238"/>
      <c r="J339" s="240"/>
      <c r="K339" s="238"/>
      <c r="L339" s="238"/>
      <c r="M339" s="241"/>
      <c r="N339" s="241"/>
      <c r="O339" s="241"/>
      <c r="P339" s="238"/>
      <c r="Q339" s="238"/>
      <c r="R339" s="238"/>
      <c r="S339" s="238"/>
      <c r="T339" s="238"/>
      <c r="U339" s="238"/>
      <c r="V339" s="238"/>
      <c r="W339" s="238"/>
      <c r="X339" s="238"/>
      <c r="Y339" s="238"/>
      <c r="Z339" s="238"/>
      <c r="AA339" s="238"/>
      <c r="AB339" s="238"/>
    </row>
  </sheetData>
  <mergeCells count="37">
    <mergeCell ref="X5:X8"/>
    <mergeCell ref="Y5:Y8"/>
    <mergeCell ref="Z5:Z8"/>
    <mergeCell ref="AA5:AA8"/>
    <mergeCell ref="AB5:AB8"/>
    <mergeCell ref="E4:I4"/>
    <mergeCell ref="F7:F8"/>
    <mergeCell ref="J7:J8"/>
    <mergeCell ref="C2:I2"/>
    <mergeCell ref="F6:G6"/>
    <mergeCell ref="C3:I3"/>
    <mergeCell ref="G7:G8"/>
    <mergeCell ref="H7:H8"/>
    <mergeCell ref="F5:I5"/>
    <mergeCell ref="H6:I6"/>
    <mergeCell ref="J5:L6"/>
    <mergeCell ref="E7:E8"/>
    <mergeCell ref="I7:I8"/>
    <mergeCell ref="K7:L7"/>
    <mergeCell ref="V5:V8"/>
    <mergeCell ref="W5:W8"/>
    <mergeCell ref="M5:O6"/>
    <mergeCell ref="S5:S8"/>
    <mergeCell ref="R7:R8"/>
    <mergeCell ref="P5:R6"/>
    <mergeCell ref="M7:M8"/>
    <mergeCell ref="Q7:Q8"/>
    <mergeCell ref="N7:N8"/>
    <mergeCell ref="U5:U8"/>
    <mergeCell ref="T5:T8"/>
    <mergeCell ref="O7:O8"/>
    <mergeCell ref="P7:P8"/>
    <mergeCell ref="A5:A8"/>
    <mergeCell ref="B5:B8"/>
    <mergeCell ref="C5:C8"/>
    <mergeCell ref="D5:E6"/>
    <mergeCell ref="D7:D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9"/>
  <sheetViews>
    <sheetView tabSelected="1" zoomScale="80" zoomScaleNormal="80" workbookViewId="0">
      <pane xSplit="3" ySplit="10" topLeftCell="D11" activePane="bottomRight" state="frozen"/>
      <selection sqref="A1:XFD1048576"/>
      <selection pane="topRight" sqref="A1:XFD1048576"/>
      <selection pane="bottomLeft" sqref="A1:XFD1048576"/>
      <selection pane="bottomRight" activeCell="T22" sqref="T22"/>
    </sheetView>
  </sheetViews>
  <sheetFormatPr defaultColWidth="9.140625" defaultRowHeight="10.5" customHeight="1" x14ac:dyDescent="0.15"/>
  <cols>
    <col min="1" max="1" width="41.28515625" style="66" customWidth="1"/>
    <col min="2" max="2" width="8.85546875" style="467" customWidth="1"/>
    <col min="3" max="3" width="6.85546875" style="467" customWidth="1"/>
    <col min="4" max="5" width="10.7109375" style="66" customWidth="1"/>
    <col min="6" max="6" width="11.7109375" style="66" customWidth="1"/>
    <col min="7" max="7" width="14" style="66" customWidth="1"/>
    <col min="8" max="8" width="10.7109375" style="66" customWidth="1"/>
    <col min="9" max="9" width="13.28515625" style="66" customWidth="1"/>
    <col min="10" max="10" width="10.42578125" style="229" customWidth="1"/>
    <col min="11" max="11" width="16" style="66" customWidth="1"/>
    <col min="12" max="12" width="17.28515625" style="66" customWidth="1"/>
    <col min="13" max="14" width="9.140625" style="466" customWidth="1"/>
    <col min="15" max="15" width="10" style="466" customWidth="1"/>
    <col min="16" max="18" width="12.28515625" style="66" customWidth="1"/>
    <col min="19" max="19" width="15.7109375" style="66" customWidth="1"/>
    <col min="20" max="21" width="11.140625" style="66" customWidth="1"/>
    <col min="22" max="22" width="9.140625" style="66" customWidth="1"/>
    <col min="23" max="23" width="11.28515625" style="66" customWidth="1"/>
    <col min="24" max="16384" width="9.140625" style="66"/>
  </cols>
  <sheetData>
    <row r="1" spans="1:28" x14ac:dyDescent="0.15">
      <c r="A1" s="238" t="s">
        <v>1299</v>
      </c>
      <c r="B1" s="239"/>
      <c r="C1" s="239"/>
      <c r="D1" s="238"/>
      <c r="E1" s="238"/>
      <c r="F1" s="238"/>
      <c r="G1" s="238"/>
      <c r="H1" s="238"/>
      <c r="I1" s="238"/>
      <c r="J1" s="240"/>
      <c r="K1" s="238"/>
      <c r="L1" s="238"/>
      <c r="M1" s="241"/>
      <c r="N1" s="241"/>
      <c r="O1" s="241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</row>
    <row r="2" spans="1:28" x14ac:dyDescent="0.15">
      <c r="B2" s="242" t="s">
        <v>158</v>
      </c>
      <c r="C2" s="698" t="s">
        <v>647</v>
      </c>
      <c r="D2" s="698"/>
      <c r="E2" s="698"/>
      <c r="F2" s="698"/>
      <c r="G2" s="698"/>
      <c r="H2" s="698"/>
      <c r="I2" s="698"/>
    </row>
    <row r="3" spans="1:28" x14ac:dyDescent="0.15">
      <c r="A3" s="230" t="s">
        <v>217</v>
      </c>
      <c r="B3" s="242"/>
      <c r="C3" s="699" t="s">
        <v>540</v>
      </c>
      <c r="D3" s="699"/>
      <c r="E3" s="699"/>
      <c r="F3" s="699"/>
      <c r="G3" s="699"/>
      <c r="H3" s="699"/>
      <c r="I3" s="699"/>
    </row>
    <row r="4" spans="1:28" x14ac:dyDescent="0.15">
      <c r="A4" s="230"/>
      <c r="B4" s="242"/>
      <c r="C4" s="231"/>
      <c r="D4" s="232"/>
      <c r="E4" s="696" t="s">
        <v>160</v>
      </c>
      <c r="F4" s="696"/>
      <c r="G4" s="696"/>
      <c r="H4" s="696"/>
      <c r="I4" s="696"/>
    </row>
    <row r="5" spans="1:28" ht="15" customHeight="1" x14ac:dyDescent="0.15">
      <c r="A5" s="660" t="s">
        <v>156</v>
      </c>
      <c r="B5" s="676"/>
      <c r="C5" s="660" t="s">
        <v>27</v>
      </c>
      <c r="D5" s="660" t="s">
        <v>313</v>
      </c>
      <c r="E5" s="660"/>
      <c r="F5" s="700" t="s">
        <v>681</v>
      </c>
      <c r="G5" s="700"/>
      <c r="H5" s="700"/>
      <c r="I5" s="700"/>
      <c r="J5" s="701" t="s">
        <v>221</v>
      </c>
      <c r="K5" s="701"/>
      <c r="L5" s="701"/>
      <c r="M5" s="678" t="s">
        <v>886</v>
      </c>
      <c r="N5" s="679"/>
      <c r="O5" s="680"/>
      <c r="P5" s="689" t="s">
        <v>753</v>
      </c>
      <c r="Q5" s="690"/>
      <c r="R5" s="691"/>
      <c r="S5" s="684" t="s">
        <v>757</v>
      </c>
      <c r="T5" s="695" t="s">
        <v>718</v>
      </c>
      <c r="U5" s="695" t="s">
        <v>838</v>
      </c>
      <c r="V5" s="660" t="s">
        <v>887</v>
      </c>
      <c r="W5" s="677" t="s">
        <v>1596</v>
      </c>
      <c r="X5" s="702" t="s">
        <v>1521</v>
      </c>
      <c r="Y5" s="702" t="s">
        <v>1522</v>
      </c>
      <c r="Z5" s="702" t="s">
        <v>1523</v>
      </c>
      <c r="AA5" s="702" t="s">
        <v>1524</v>
      </c>
      <c r="AB5" s="702" t="s">
        <v>1525</v>
      </c>
    </row>
    <row r="6" spans="1:28" ht="48.75" customHeight="1" x14ac:dyDescent="0.15">
      <c r="A6" s="660"/>
      <c r="B6" s="676"/>
      <c r="C6" s="660"/>
      <c r="D6" s="660"/>
      <c r="E6" s="660"/>
      <c r="F6" s="660" t="s">
        <v>682</v>
      </c>
      <c r="G6" s="660"/>
      <c r="H6" s="660" t="s">
        <v>748</v>
      </c>
      <c r="I6" s="660"/>
      <c r="J6" s="701"/>
      <c r="K6" s="701"/>
      <c r="L6" s="701"/>
      <c r="M6" s="681"/>
      <c r="N6" s="682"/>
      <c r="O6" s="683"/>
      <c r="P6" s="692"/>
      <c r="Q6" s="693"/>
      <c r="R6" s="694"/>
      <c r="S6" s="685"/>
      <c r="T6" s="695"/>
      <c r="U6" s="695"/>
      <c r="V6" s="660"/>
      <c r="W6" s="660"/>
      <c r="X6" s="703"/>
      <c r="Y6" s="703"/>
      <c r="Z6" s="703"/>
      <c r="AA6" s="703"/>
      <c r="AB6" s="703"/>
    </row>
    <row r="7" spans="1:28" ht="11.25" customHeight="1" x14ac:dyDescent="0.15">
      <c r="A7" s="660"/>
      <c r="B7" s="676"/>
      <c r="C7" s="660"/>
      <c r="D7" s="660" t="s">
        <v>219</v>
      </c>
      <c r="E7" s="660" t="s">
        <v>220</v>
      </c>
      <c r="F7" s="660" t="s">
        <v>219</v>
      </c>
      <c r="G7" s="660" t="s">
        <v>220</v>
      </c>
      <c r="H7" s="660" t="s">
        <v>219</v>
      </c>
      <c r="I7" s="660" t="s">
        <v>220</v>
      </c>
      <c r="J7" s="697" t="s">
        <v>314</v>
      </c>
      <c r="K7" s="674" t="s">
        <v>681</v>
      </c>
      <c r="L7" s="674"/>
      <c r="M7" s="695" t="s">
        <v>742</v>
      </c>
      <c r="N7" s="695" t="s">
        <v>743</v>
      </c>
      <c r="O7" s="695" t="s">
        <v>744</v>
      </c>
      <c r="P7" s="687" t="s">
        <v>754</v>
      </c>
      <c r="Q7" s="687" t="s">
        <v>755</v>
      </c>
      <c r="R7" s="687" t="s">
        <v>756</v>
      </c>
      <c r="S7" s="685"/>
      <c r="T7" s="695"/>
      <c r="U7" s="695"/>
      <c r="V7" s="660"/>
      <c r="W7" s="660"/>
      <c r="X7" s="703"/>
      <c r="Y7" s="703"/>
      <c r="Z7" s="703"/>
      <c r="AA7" s="703"/>
      <c r="AB7" s="703"/>
    </row>
    <row r="8" spans="1:28" ht="69" customHeight="1" x14ac:dyDescent="0.15">
      <c r="A8" s="660"/>
      <c r="B8" s="676"/>
      <c r="C8" s="660"/>
      <c r="D8" s="660"/>
      <c r="E8" s="660"/>
      <c r="F8" s="660"/>
      <c r="G8" s="660"/>
      <c r="H8" s="660"/>
      <c r="I8" s="660"/>
      <c r="J8" s="697"/>
      <c r="K8" s="464" t="s">
        <v>682</v>
      </c>
      <c r="L8" s="464" t="s">
        <v>683</v>
      </c>
      <c r="M8" s="695"/>
      <c r="N8" s="695"/>
      <c r="O8" s="695"/>
      <c r="P8" s="688"/>
      <c r="Q8" s="688"/>
      <c r="R8" s="688"/>
      <c r="S8" s="686"/>
      <c r="T8" s="695"/>
      <c r="U8" s="695"/>
      <c r="V8" s="660"/>
      <c r="W8" s="660"/>
      <c r="X8" s="704"/>
      <c r="Y8" s="704"/>
      <c r="Z8" s="704"/>
      <c r="AA8" s="704"/>
      <c r="AB8" s="704"/>
    </row>
    <row r="9" spans="1:28" x14ac:dyDescent="0.15">
      <c r="A9" s="235">
        <v>1</v>
      </c>
      <c r="B9" s="236"/>
      <c r="C9" s="44">
        <v>2</v>
      </c>
      <c r="D9" s="44">
        <v>3</v>
      </c>
      <c r="E9" s="44">
        <v>4</v>
      </c>
      <c r="F9" s="44">
        <v>5</v>
      </c>
      <c r="G9" s="44">
        <v>6</v>
      </c>
      <c r="H9" s="44">
        <v>7</v>
      </c>
      <c r="I9" s="44">
        <v>8</v>
      </c>
      <c r="J9" s="114">
        <v>9</v>
      </c>
      <c r="K9" s="44">
        <v>10</v>
      </c>
      <c r="L9" s="44">
        <v>11</v>
      </c>
      <c r="M9" s="203" t="s">
        <v>1526</v>
      </c>
      <c r="N9" s="203" t="s">
        <v>1527</v>
      </c>
      <c r="O9" s="203" t="s">
        <v>1528</v>
      </c>
      <c r="P9" s="44">
        <v>12</v>
      </c>
      <c r="Q9" s="465" t="s">
        <v>533</v>
      </c>
      <c r="R9" s="465" t="s">
        <v>745</v>
      </c>
      <c r="S9" s="465" t="s">
        <v>1340</v>
      </c>
      <c r="T9" s="233" t="s">
        <v>1529</v>
      </c>
      <c r="U9" s="233" t="s">
        <v>1530</v>
      </c>
      <c r="V9" s="243">
        <v>16</v>
      </c>
      <c r="W9" s="243" t="s">
        <v>783</v>
      </c>
      <c r="X9" s="441">
        <v>23</v>
      </c>
      <c r="Y9" s="441">
        <v>24</v>
      </c>
      <c r="Z9" s="441">
        <v>25</v>
      </c>
      <c r="AA9" s="441">
        <v>26</v>
      </c>
      <c r="AB9" s="441">
        <v>27</v>
      </c>
    </row>
    <row r="10" spans="1:28" x14ac:dyDescent="0.15">
      <c r="A10" s="244" t="s">
        <v>157</v>
      </c>
      <c r="B10" s="236"/>
      <c r="C10" s="245"/>
      <c r="D10" s="245">
        <v>3</v>
      </c>
      <c r="E10" s="245">
        <v>4</v>
      </c>
      <c r="F10" s="245">
        <v>5</v>
      </c>
      <c r="G10" s="245">
        <v>6</v>
      </c>
      <c r="H10" s="245">
        <v>7</v>
      </c>
      <c r="I10" s="245">
        <v>8</v>
      </c>
      <c r="J10" s="246">
        <v>9</v>
      </c>
      <c r="K10" s="245">
        <v>10</v>
      </c>
      <c r="L10" s="245">
        <v>11</v>
      </c>
      <c r="M10" s="245">
        <v>12</v>
      </c>
      <c r="N10" s="245">
        <v>13</v>
      </c>
      <c r="O10" s="245">
        <v>14</v>
      </c>
      <c r="P10" s="245">
        <v>15</v>
      </c>
      <c r="Q10" s="247" t="s">
        <v>782</v>
      </c>
      <c r="R10" s="247" t="s">
        <v>783</v>
      </c>
      <c r="S10" s="247" t="s">
        <v>784</v>
      </c>
      <c r="T10" s="248">
        <v>19</v>
      </c>
      <c r="U10" s="248">
        <v>20</v>
      </c>
      <c r="V10" s="248">
        <v>21</v>
      </c>
      <c r="W10" s="248">
        <v>22</v>
      </c>
      <c r="X10" s="447">
        <v>23</v>
      </c>
      <c r="Y10" s="447">
        <v>24</v>
      </c>
      <c r="Z10" s="447">
        <v>25</v>
      </c>
      <c r="AA10" s="447">
        <v>26</v>
      </c>
      <c r="AB10" s="447">
        <v>27</v>
      </c>
    </row>
    <row r="11" spans="1:28" s="73" customFormat="1" ht="13.5" customHeight="1" x14ac:dyDescent="0.15">
      <c r="A11" s="249" t="s">
        <v>46</v>
      </c>
      <c r="B11" s="245" t="s">
        <v>130</v>
      </c>
      <c r="C11" s="100">
        <v>1</v>
      </c>
      <c r="D11" s="95">
        <f>F11+H11+M11</f>
        <v>0</v>
      </c>
      <c r="E11" s="95">
        <f>G11+I11+N11</f>
        <v>0</v>
      </c>
      <c r="F11" s="95">
        <f>SUM(F14:F29)+SUM(F31:F44)+SUM(F46:F56)+F58+SUM(F61:F69)+SUM(F70:F77)+SUM(F79:F80)+F82+F84+F86+SUM(F88:F95)+SUM(F98:F110)+SUM(F114:F123)+SUM(F125:F136)+F96</f>
        <v>0</v>
      </c>
      <c r="G11" s="95">
        <f>SUM(G14:G136)-SUM(G59,G60,G81,G83,G45,G85,G87,G111,G112,G113,G124,G96)</f>
        <v>0</v>
      </c>
      <c r="H11" s="95">
        <f>SUM(H14:H19)+SUM(H21:H29)+SUM(H31:H46)+SUM(H48:H58)+SUM(H61:H80)+H82+H84+H86+SUM(H88:H95)+SUM(H98:H110)+SUM(H114:H123)+SUM(H125:H136)+H96</f>
        <v>0</v>
      </c>
      <c r="I11" s="95">
        <f>SUM(I14:I19)+SUM(I21:I29)+SUM(I31:I46)+SUM(I48:I58)+SUM(I61:I80)+I82+I84+I86+SUM(I88:I95)+SUM(I98:I110)+SUM(I114:I123)+SUM(I125:I136)+I96</f>
        <v>0</v>
      </c>
      <c r="J11" s="95">
        <f>K11+L11+O11</f>
        <v>0</v>
      </c>
      <c r="K11" s="95">
        <f>SUM(K14:K29)+SUM(K31:K44)+SUM(K46:K56)+K58+SUM(K61:K69)+SUM(K70:K77)+SUM(K79:K80)+K82+K84+K86+SUM(K88:K95)+SUM(K98:K110)+SUM(K114:K123)+SUM(K125:K136)+K96</f>
        <v>0</v>
      </c>
      <c r="L11" s="95">
        <f>SUM(L14:L19)+SUM(L21:L29)+SUM(L31:L46)+SUM(L48:L58)+SUM(L61:L80)+L82+L84+L86+SUM(L88:L95)+SUM(L98:L110)+SUM(L114:L123)+SUM(L125:L136)+L96</f>
        <v>0</v>
      </c>
      <c r="M11" s="95">
        <f>SUM(M14:M136)-SUM(M59,M60,M81,M83,M85,M87,M111,M112,M113,M124,M20,M47,M30)</f>
        <v>0</v>
      </c>
      <c r="N11" s="95">
        <f>SUM(N14:N136)-SUM(N59,N45,N60,N81,N83,N85,N87,N111,N112,N113,N124,N20,N47,N30)</f>
        <v>0</v>
      </c>
      <c r="O11" s="95">
        <f>SUM(O14:O136)-SUM(O59,O60,O81,O83,O85,O87,O111,O112,O113,O124,O20,O47,O30)</f>
        <v>0</v>
      </c>
      <c r="P11" s="155">
        <f>SUM(P14:P136)-SUM(P59,P60,P81,P83,P85,P87,P111,P112,P113,P124,P30)</f>
        <v>0</v>
      </c>
      <c r="Q11" s="155">
        <f>SUM(Q14:Q136)-SUM(Q59,Q60,Q81,Q83,Q85,Q87,Q111,Q112,Q113,Q124,Q30)</f>
        <v>0</v>
      </c>
      <c r="R11" s="155">
        <f>SUM(R14:R136)-SUM(R59,R60,R81,R83,R85,R87,R111,R112,R113,R124,R30)</f>
        <v>0</v>
      </c>
      <c r="S11" s="155">
        <f>SUM(S14:S136)-SUM(S59,S60,S81,S83,S85,S87,S111,S112,S113,S124,S30)</f>
        <v>0</v>
      </c>
      <c r="T11" s="155">
        <f>SUM(T14:T136)-SUM(T59,T60,T81,T83,T85,T87,T111,T112,T113,T124,T30)</f>
        <v>0</v>
      </c>
      <c r="U11" s="155">
        <f>SUM(U14:U136)-SUM(U59,U60,U81,U83,U85,U87,U111,U112,U113,U124,U30)</f>
        <v>0</v>
      </c>
      <c r="V11" s="155">
        <f>SUM(V14:V136)-SUM(V59,V60,V81,V83,V85,V87,V111,V112,V113,V124,V30)</f>
        <v>0</v>
      </c>
      <c r="W11" s="155">
        <f>SUM(W14:W136)-SUM(W59,W60,W81,W83,W85,W87,W111,W112,W113,W124,W30)</f>
        <v>0</v>
      </c>
      <c r="X11" s="442">
        <f>IF(D11=0,0,J11*100/D11)</f>
        <v>0</v>
      </c>
      <c r="Y11" s="442">
        <f>IF(D11=0,0,E11*100/D11)</f>
        <v>0</v>
      </c>
      <c r="Z11" s="442">
        <f>IF(J11=0,0,E11/J11)</f>
        <v>0</v>
      </c>
      <c r="AA11" s="442">
        <f>IF(Таблица1050!$E$9=0,0,J11*10000/Таблица1050!$E$9)</f>
        <v>0</v>
      </c>
      <c r="AB11" s="442">
        <f>(D11-E11)/1.2</f>
        <v>0</v>
      </c>
    </row>
    <row r="12" spans="1:28" s="73" customFormat="1" x14ac:dyDescent="0.15">
      <c r="A12" s="24" t="s">
        <v>758</v>
      </c>
      <c r="B12" s="245" t="s">
        <v>131</v>
      </c>
      <c r="C12" s="100" t="s">
        <v>1375</v>
      </c>
      <c r="D12" s="155" t="s">
        <v>357</v>
      </c>
      <c r="E12" s="155" t="s">
        <v>357</v>
      </c>
      <c r="F12" s="155" t="s">
        <v>357</v>
      </c>
      <c r="G12" s="155" t="s">
        <v>357</v>
      </c>
      <c r="H12" s="155" t="s">
        <v>357</v>
      </c>
      <c r="I12" s="155" t="s">
        <v>357</v>
      </c>
      <c r="J12" s="155"/>
      <c r="K12" s="155" t="s">
        <v>357</v>
      </c>
      <c r="L12" s="155" t="s">
        <v>357</v>
      </c>
      <c r="M12" s="155" t="s">
        <v>357</v>
      </c>
      <c r="N12" s="155" t="s">
        <v>357</v>
      </c>
      <c r="O12" s="155" t="s">
        <v>357</v>
      </c>
      <c r="P12" s="155"/>
      <c r="Q12" s="155"/>
      <c r="R12" s="155"/>
      <c r="S12" s="155"/>
      <c r="T12" s="155" t="s">
        <v>357</v>
      </c>
      <c r="U12" s="155" t="s">
        <v>357</v>
      </c>
      <c r="V12" s="438"/>
      <c r="W12" s="438"/>
      <c r="X12" s="443" t="s">
        <v>807</v>
      </c>
      <c r="Y12" s="443" t="s">
        <v>807</v>
      </c>
      <c r="Z12" s="443" t="s">
        <v>807</v>
      </c>
      <c r="AA12" s="443" t="s">
        <v>807</v>
      </c>
      <c r="AB12" s="443" t="s">
        <v>807</v>
      </c>
    </row>
    <row r="13" spans="1:28" s="73" customFormat="1" ht="21" x14ac:dyDescent="0.15">
      <c r="A13" s="24" t="s">
        <v>759</v>
      </c>
      <c r="B13" s="245" t="s">
        <v>132</v>
      </c>
      <c r="C13" s="100">
        <v>2</v>
      </c>
      <c r="D13" s="95">
        <f t="shared" ref="D13:E19" si="0">F13+H13+M13</f>
        <v>0</v>
      </c>
      <c r="E13" s="95">
        <f t="shared" si="0"/>
        <v>0</v>
      </c>
      <c r="F13" s="155"/>
      <c r="G13" s="155"/>
      <c r="H13" s="155"/>
      <c r="I13" s="155"/>
      <c r="J13" s="95">
        <f t="shared" ref="J13:J19" si="1">K13+L13+O13</f>
        <v>0</v>
      </c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438"/>
      <c r="W13" s="438"/>
      <c r="X13" s="442">
        <f>IF(D13=0,0,J13*100/D13)</f>
        <v>0</v>
      </c>
      <c r="Y13" s="442">
        <f>IF(D13=0,0,E13*100/D13)</f>
        <v>0</v>
      </c>
      <c r="Z13" s="442">
        <f>IF(J13=0,0,E13/J13)</f>
        <v>0</v>
      </c>
      <c r="AA13" s="442">
        <f>IF(Таблица1050!$E$9=0,0,J13*10000/Таблица1050!$E$9)</f>
        <v>0</v>
      </c>
      <c r="AB13" s="442">
        <f t="shared" ref="AB13:AB77" si="2">(D13-E13)/1.2</f>
        <v>0</v>
      </c>
    </row>
    <row r="14" spans="1:28" s="73" customFormat="1" ht="22.9" customHeight="1" x14ac:dyDescent="0.15">
      <c r="A14" s="90" t="s">
        <v>799</v>
      </c>
      <c r="B14" s="245" t="s">
        <v>133</v>
      </c>
      <c r="C14" s="100">
        <v>3</v>
      </c>
      <c r="D14" s="95">
        <f t="shared" si="0"/>
        <v>0</v>
      </c>
      <c r="E14" s="95">
        <f t="shared" si="0"/>
        <v>0</v>
      </c>
      <c r="F14" s="95"/>
      <c r="G14" s="95"/>
      <c r="H14" s="95"/>
      <c r="I14" s="95"/>
      <c r="J14" s="95">
        <f t="shared" si="1"/>
        <v>0</v>
      </c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433"/>
      <c r="W14" s="438"/>
      <c r="X14" s="442">
        <f t="shared" ref="X14:X78" si="3">IF(D14=0,0,J14*100/D14)</f>
        <v>0</v>
      </c>
      <c r="Y14" s="442">
        <f t="shared" ref="Y14:Y78" si="4">IF(D14=0,0,E14*100/D14)</f>
        <v>0</v>
      </c>
      <c r="Z14" s="442">
        <f t="shared" ref="Z14:Z78" si="5">IF(J14=0,0,E14/J14)</f>
        <v>0</v>
      </c>
      <c r="AA14" s="442">
        <f>IF(Таблица1050!$E$9=0,0,J14*10000/Таблица1050!$E$9)</f>
        <v>0</v>
      </c>
      <c r="AB14" s="442">
        <f t="shared" si="2"/>
        <v>0</v>
      </c>
    </row>
    <row r="15" spans="1:28" s="73" customFormat="1" x14ac:dyDescent="0.15">
      <c r="A15" s="90" t="s">
        <v>54</v>
      </c>
      <c r="B15" s="245" t="s">
        <v>134</v>
      </c>
      <c r="C15" s="100">
        <v>4</v>
      </c>
      <c r="D15" s="95">
        <f t="shared" si="0"/>
        <v>0</v>
      </c>
      <c r="E15" s="95">
        <f t="shared" si="0"/>
        <v>0</v>
      </c>
      <c r="F15" s="95"/>
      <c r="G15" s="95"/>
      <c r="H15" s="95"/>
      <c r="I15" s="95"/>
      <c r="J15" s="95">
        <f t="shared" si="1"/>
        <v>0</v>
      </c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433"/>
      <c r="W15" s="438"/>
      <c r="X15" s="442">
        <f t="shared" si="3"/>
        <v>0</v>
      </c>
      <c r="Y15" s="442">
        <f t="shared" si="4"/>
        <v>0</v>
      </c>
      <c r="Z15" s="442">
        <f t="shared" si="5"/>
        <v>0</v>
      </c>
      <c r="AA15" s="442">
        <f>IF(Таблица1050!$E$9=0,0,J15*10000/Таблица1050!$E$9)</f>
        <v>0</v>
      </c>
      <c r="AB15" s="442">
        <f t="shared" si="2"/>
        <v>0</v>
      </c>
    </row>
    <row r="16" spans="1:28" s="73" customFormat="1" x14ac:dyDescent="0.15">
      <c r="A16" s="90" t="s">
        <v>180</v>
      </c>
      <c r="B16" s="245" t="s">
        <v>135</v>
      </c>
      <c r="C16" s="100">
        <v>5</v>
      </c>
      <c r="D16" s="95">
        <f t="shared" si="0"/>
        <v>0</v>
      </c>
      <c r="E16" s="95">
        <f t="shared" si="0"/>
        <v>0</v>
      </c>
      <c r="F16" s="95"/>
      <c r="G16" s="95"/>
      <c r="H16" s="95"/>
      <c r="I16" s="95"/>
      <c r="J16" s="95">
        <f t="shared" si="1"/>
        <v>0</v>
      </c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433"/>
      <c r="W16" s="438"/>
      <c r="X16" s="442">
        <f t="shared" si="3"/>
        <v>0</v>
      </c>
      <c r="Y16" s="442">
        <f t="shared" si="4"/>
        <v>0</v>
      </c>
      <c r="Z16" s="442">
        <f t="shared" si="5"/>
        <v>0</v>
      </c>
      <c r="AA16" s="442">
        <f>IF(Таблица1050!$E$9=0,0,J16*10000/Таблица1050!$E$9)</f>
        <v>0</v>
      </c>
      <c r="AB16" s="442">
        <f t="shared" si="2"/>
        <v>0</v>
      </c>
    </row>
    <row r="17" spans="1:28" s="73" customFormat="1" x14ac:dyDescent="0.15">
      <c r="A17" s="90" t="s">
        <v>189</v>
      </c>
      <c r="B17" s="245" t="s">
        <v>136</v>
      </c>
      <c r="C17" s="100">
        <v>6</v>
      </c>
      <c r="D17" s="95">
        <f t="shared" si="0"/>
        <v>0</v>
      </c>
      <c r="E17" s="95">
        <f t="shared" si="0"/>
        <v>0</v>
      </c>
      <c r="F17" s="95"/>
      <c r="G17" s="95"/>
      <c r="H17" s="95"/>
      <c r="I17" s="95"/>
      <c r="J17" s="95">
        <f t="shared" si="1"/>
        <v>0</v>
      </c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433"/>
      <c r="W17" s="438"/>
      <c r="X17" s="442">
        <f t="shared" si="3"/>
        <v>0</v>
      </c>
      <c r="Y17" s="442">
        <f t="shared" si="4"/>
        <v>0</v>
      </c>
      <c r="Z17" s="442">
        <f t="shared" si="5"/>
        <v>0</v>
      </c>
      <c r="AA17" s="442">
        <f>IF(Таблица1050!$E$9=0,0,J17*10000/Таблица1050!$E$9)</f>
        <v>0</v>
      </c>
      <c r="AB17" s="442">
        <f t="shared" si="2"/>
        <v>0</v>
      </c>
    </row>
    <row r="18" spans="1:28" s="73" customFormat="1" x14ac:dyDescent="0.15">
      <c r="A18" s="90" t="s">
        <v>207</v>
      </c>
      <c r="B18" s="245" t="s">
        <v>137</v>
      </c>
      <c r="C18" s="100">
        <v>7</v>
      </c>
      <c r="D18" s="95">
        <f t="shared" si="0"/>
        <v>0</v>
      </c>
      <c r="E18" s="95">
        <f t="shared" si="0"/>
        <v>0</v>
      </c>
      <c r="F18" s="95"/>
      <c r="G18" s="95"/>
      <c r="H18" s="95"/>
      <c r="I18" s="95"/>
      <c r="J18" s="95">
        <f t="shared" si="1"/>
        <v>0</v>
      </c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433"/>
      <c r="W18" s="438"/>
      <c r="X18" s="442">
        <f t="shared" si="3"/>
        <v>0</v>
      </c>
      <c r="Y18" s="442">
        <f t="shared" si="4"/>
        <v>0</v>
      </c>
      <c r="Z18" s="442">
        <f t="shared" si="5"/>
        <v>0</v>
      </c>
      <c r="AA18" s="442">
        <f>IF(Таблица1050!$E$9=0,0,J18*10000/Таблица1050!$E$9)</f>
        <v>0</v>
      </c>
      <c r="AB18" s="442">
        <f t="shared" si="2"/>
        <v>0</v>
      </c>
    </row>
    <row r="19" spans="1:28" s="73" customFormat="1" x14ac:dyDescent="0.15">
      <c r="A19" s="90" t="s">
        <v>541</v>
      </c>
      <c r="B19" s="245" t="s">
        <v>236</v>
      </c>
      <c r="C19" s="100">
        <v>8</v>
      </c>
      <c r="D19" s="95">
        <f t="shared" si="0"/>
        <v>0</v>
      </c>
      <c r="E19" s="95">
        <f t="shared" si="0"/>
        <v>0</v>
      </c>
      <c r="F19" s="95"/>
      <c r="G19" s="95"/>
      <c r="H19" s="95"/>
      <c r="I19" s="95"/>
      <c r="J19" s="95">
        <f t="shared" si="1"/>
        <v>0</v>
      </c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433"/>
      <c r="W19" s="438"/>
      <c r="X19" s="442">
        <f t="shared" si="3"/>
        <v>0</v>
      </c>
      <c r="Y19" s="442">
        <f t="shared" si="4"/>
        <v>0</v>
      </c>
      <c r="Z19" s="442">
        <f t="shared" si="5"/>
        <v>0</v>
      </c>
      <c r="AA19" s="442">
        <f>IF(Таблица1050!$E$9=0,0,J19*10000/Таблица1050!$E$9)</f>
        <v>0</v>
      </c>
      <c r="AB19" s="442">
        <f t="shared" si="2"/>
        <v>0</v>
      </c>
    </row>
    <row r="20" spans="1:28" s="73" customFormat="1" x14ac:dyDescent="0.15">
      <c r="A20" s="90" t="s">
        <v>648</v>
      </c>
      <c r="B20" s="245" t="s">
        <v>138</v>
      </c>
      <c r="C20" s="100">
        <v>9</v>
      </c>
      <c r="D20" s="95">
        <f>F20</f>
        <v>0</v>
      </c>
      <c r="E20" s="95">
        <f>G20</f>
        <v>0</v>
      </c>
      <c r="F20" s="95"/>
      <c r="G20" s="95"/>
      <c r="H20" s="95" t="s">
        <v>807</v>
      </c>
      <c r="I20" s="95" t="s">
        <v>807</v>
      </c>
      <c r="J20" s="95">
        <f>K20</f>
        <v>0</v>
      </c>
      <c r="K20" s="95"/>
      <c r="L20" s="95" t="s">
        <v>807</v>
      </c>
      <c r="M20" s="95" t="s">
        <v>807</v>
      </c>
      <c r="N20" s="95" t="s">
        <v>807</v>
      </c>
      <c r="O20" s="95" t="s">
        <v>807</v>
      </c>
      <c r="P20" s="95"/>
      <c r="Q20" s="95"/>
      <c r="R20" s="95"/>
      <c r="S20" s="95"/>
      <c r="T20" s="95"/>
      <c r="U20" s="95"/>
      <c r="V20" s="433"/>
      <c r="W20" s="438"/>
      <c r="X20" s="442">
        <f t="shared" si="3"/>
        <v>0</v>
      </c>
      <c r="Y20" s="442">
        <f t="shared" si="4"/>
        <v>0</v>
      </c>
      <c r="Z20" s="442">
        <f t="shared" si="5"/>
        <v>0</v>
      </c>
      <c r="AA20" s="442">
        <f>IF(Таблица1050!$E$9=0,0,J20*10000/Таблица1050!$E$9)</f>
        <v>0</v>
      </c>
      <c r="AB20" s="442">
        <f t="shared" si="2"/>
        <v>0</v>
      </c>
    </row>
    <row r="21" spans="1:28" s="73" customFormat="1" x14ac:dyDescent="0.15">
      <c r="A21" s="90" t="s">
        <v>175</v>
      </c>
      <c r="B21" s="245" t="s">
        <v>139</v>
      </c>
      <c r="C21" s="100">
        <v>10</v>
      </c>
      <c r="D21" s="95">
        <f t="shared" ref="D21:E44" si="6">F21+H21+M21</f>
        <v>0</v>
      </c>
      <c r="E21" s="95">
        <f t="shared" si="6"/>
        <v>0</v>
      </c>
      <c r="F21" s="95"/>
      <c r="G21" s="95"/>
      <c r="H21" s="95"/>
      <c r="I21" s="95"/>
      <c r="J21" s="95">
        <f t="shared" ref="J21:J44" si="7">K21+L21+O21</f>
        <v>0</v>
      </c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433"/>
      <c r="W21" s="438"/>
      <c r="X21" s="442">
        <f t="shared" si="3"/>
        <v>0</v>
      </c>
      <c r="Y21" s="442">
        <f t="shared" si="4"/>
        <v>0</v>
      </c>
      <c r="Z21" s="442">
        <f t="shared" si="5"/>
        <v>0</v>
      </c>
      <c r="AA21" s="442">
        <f>IF(Таблица1050!$E$9=0,0,J21*10000/Таблица1050!$E$9)</f>
        <v>0</v>
      </c>
      <c r="AB21" s="442">
        <f t="shared" si="2"/>
        <v>0</v>
      </c>
    </row>
    <row r="22" spans="1:28" s="73" customFormat="1" x14ac:dyDescent="0.15">
      <c r="A22" s="90" t="s">
        <v>181</v>
      </c>
      <c r="B22" s="245" t="s">
        <v>140</v>
      </c>
      <c r="C22" s="100">
        <v>11</v>
      </c>
      <c r="D22" s="95">
        <f t="shared" si="6"/>
        <v>0</v>
      </c>
      <c r="E22" s="95">
        <f t="shared" si="6"/>
        <v>0</v>
      </c>
      <c r="F22" s="95"/>
      <c r="G22" s="95"/>
      <c r="H22" s="95"/>
      <c r="I22" s="95"/>
      <c r="J22" s="95">
        <f t="shared" si="7"/>
        <v>0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433"/>
      <c r="W22" s="438"/>
      <c r="X22" s="442">
        <f t="shared" si="3"/>
        <v>0</v>
      </c>
      <c r="Y22" s="442">
        <f t="shared" si="4"/>
        <v>0</v>
      </c>
      <c r="Z22" s="442">
        <f t="shared" si="5"/>
        <v>0</v>
      </c>
      <c r="AA22" s="442">
        <f>IF(Таблица1050!$E$9=0,0,J22*10000/Таблица1050!$E$9)</f>
        <v>0</v>
      </c>
      <c r="AB22" s="442">
        <f t="shared" si="2"/>
        <v>0</v>
      </c>
    </row>
    <row r="23" spans="1:28" s="73" customFormat="1" x14ac:dyDescent="0.15">
      <c r="A23" s="90" t="s">
        <v>210</v>
      </c>
      <c r="B23" s="245" t="s">
        <v>237</v>
      </c>
      <c r="C23" s="100">
        <v>12</v>
      </c>
      <c r="D23" s="95">
        <f t="shared" si="6"/>
        <v>0</v>
      </c>
      <c r="E23" s="95">
        <f t="shared" si="6"/>
        <v>0</v>
      </c>
      <c r="F23" s="95"/>
      <c r="G23" s="95"/>
      <c r="H23" s="95"/>
      <c r="I23" s="95"/>
      <c r="J23" s="95">
        <f t="shared" si="7"/>
        <v>0</v>
      </c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433"/>
      <c r="W23" s="438"/>
      <c r="X23" s="442">
        <f t="shared" si="3"/>
        <v>0</v>
      </c>
      <c r="Y23" s="442">
        <f t="shared" si="4"/>
        <v>0</v>
      </c>
      <c r="Z23" s="442">
        <f t="shared" si="5"/>
        <v>0</v>
      </c>
      <c r="AA23" s="442">
        <f>IF(Таблица1050!$E$9=0,0,J23*10000/Таблица1050!$E$9)</f>
        <v>0</v>
      </c>
      <c r="AB23" s="442">
        <f t="shared" si="2"/>
        <v>0</v>
      </c>
    </row>
    <row r="24" spans="1:28" s="73" customFormat="1" x14ac:dyDescent="0.15">
      <c r="A24" s="90" t="s">
        <v>213</v>
      </c>
      <c r="B24" s="245" t="s">
        <v>238</v>
      </c>
      <c r="C24" s="100">
        <v>13</v>
      </c>
      <c r="D24" s="95">
        <f t="shared" si="6"/>
        <v>0</v>
      </c>
      <c r="E24" s="95">
        <f t="shared" si="6"/>
        <v>0</v>
      </c>
      <c r="F24" s="95"/>
      <c r="G24" s="95"/>
      <c r="H24" s="95"/>
      <c r="I24" s="95"/>
      <c r="J24" s="95">
        <f t="shared" si="7"/>
        <v>0</v>
      </c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433"/>
      <c r="W24" s="438"/>
      <c r="X24" s="442">
        <f t="shared" si="3"/>
        <v>0</v>
      </c>
      <c r="Y24" s="442">
        <f t="shared" si="4"/>
        <v>0</v>
      </c>
      <c r="Z24" s="442">
        <f t="shared" si="5"/>
        <v>0</v>
      </c>
      <c r="AA24" s="442">
        <f>IF(Таблица1050!$E$9=0,0,J24*10000/Таблица1050!$E$9)</f>
        <v>0</v>
      </c>
      <c r="AB24" s="442">
        <f t="shared" si="2"/>
        <v>0</v>
      </c>
    </row>
    <row r="25" spans="1:28" s="73" customFormat="1" x14ac:dyDescent="0.15">
      <c r="A25" s="90" t="s">
        <v>542</v>
      </c>
      <c r="B25" s="245" t="s">
        <v>4</v>
      </c>
      <c r="C25" s="100">
        <v>14</v>
      </c>
      <c r="D25" s="95">
        <f t="shared" si="6"/>
        <v>0</v>
      </c>
      <c r="E25" s="95">
        <f t="shared" si="6"/>
        <v>0</v>
      </c>
      <c r="F25" s="95"/>
      <c r="G25" s="95"/>
      <c r="H25" s="95"/>
      <c r="I25" s="95"/>
      <c r="J25" s="95">
        <f t="shared" si="7"/>
        <v>0</v>
      </c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433"/>
      <c r="W25" s="438"/>
      <c r="X25" s="442">
        <f t="shared" si="3"/>
        <v>0</v>
      </c>
      <c r="Y25" s="442">
        <f t="shared" si="4"/>
        <v>0</v>
      </c>
      <c r="Z25" s="442">
        <f t="shared" si="5"/>
        <v>0</v>
      </c>
      <c r="AA25" s="442">
        <f>IF(Таблица1050!$E$9=0,0,J25*10000/Таблица1050!$E$9)</f>
        <v>0</v>
      </c>
      <c r="AB25" s="442">
        <f t="shared" si="2"/>
        <v>0</v>
      </c>
    </row>
    <row r="26" spans="1:28" s="73" customFormat="1" x14ac:dyDescent="0.15">
      <c r="A26" s="90" t="s">
        <v>206</v>
      </c>
      <c r="B26" s="245" t="s">
        <v>5</v>
      </c>
      <c r="C26" s="100">
        <v>15</v>
      </c>
      <c r="D26" s="95">
        <f t="shared" si="6"/>
        <v>0</v>
      </c>
      <c r="E26" s="95">
        <f t="shared" si="6"/>
        <v>0</v>
      </c>
      <c r="F26" s="95"/>
      <c r="G26" s="95"/>
      <c r="H26" s="95"/>
      <c r="I26" s="95"/>
      <c r="J26" s="95">
        <f t="shared" si="7"/>
        <v>0</v>
      </c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433"/>
      <c r="W26" s="438"/>
      <c r="X26" s="442">
        <f t="shared" si="3"/>
        <v>0</v>
      </c>
      <c r="Y26" s="442">
        <f t="shared" si="4"/>
        <v>0</v>
      </c>
      <c r="Z26" s="442">
        <f t="shared" si="5"/>
        <v>0</v>
      </c>
      <c r="AA26" s="442">
        <f>IF(Таблица1050!$E$9=0,0,J26*10000/Таблица1050!$E$9)</f>
        <v>0</v>
      </c>
      <c r="AB26" s="442">
        <f t="shared" si="2"/>
        <v>0</v>
      </c>
    </row>
    <row r="27" spans="1:28" s="73" customFormat="1" x14ac:dyDescent="0.15">
      <c r="A27" s="90" t="s">
        <v>179</v>
      </c>
      <c r="B27" s="245" t="s">
        <v>6</v>
      </c>
      <c r="C27" s="100">
        <v>16</v>
      </c>
      <c r="D27" s="95">
        <f t="shared" si="6"/>
        <v>0</v>
      </c>
      <c r="E27" s="95">
        <f t="shared" si="6"/>
        <v>0</v>
      </c>
      <c r="F27" s="95"/>
      <c r="G27" s="95"/>
      <c r="H27" s="95"/>
      <c r="I27" s="95"/>
      <c r="J27" s="95">
        <f t="shared" si="7"/>
        <v>0</v>
      </c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433"/>
      <c r="W27" s="438"/>
      <c r="X27" s="442">
        <f t="shared" si="3"/>
        <v>0</v>
      </c>
      <c r="Y27" s="442">
        <f t="shared" si="4"/>
        <v>0</v>
      </c>
      <c r="Z27" s="442">
        <f t="shared" si="5"/>
        <v>0</v>
      </c>
      <c r="AA27" s="442">
        <f>IF(Таблица1050!$E$9=0,0,J27*10000/Таблица1050!$E$9)</f>
        <v>0</v>
      </c>
      <c r="AB27" s="442">
        <f t="shared" si="2"/>
        <v>0</v>
      </c>
    </row>
    <row r="28" spans="1:28" s="73" customFormat="1" x14ac:dyDescent="0.15">
      <c r="A28" s="90" t="s">
        <v>176</v>
      </c>
      <c r="B28" s="245" t="s">
        <v>7</v>
      </c>
      <c r="C28" s="100">
        <v>17</v>
      </c>
      <c r="D28" s="95">
        <f t="shared" si="6"/>
        <v>0</v>
      </c>
      <c r="E28" s="95">
        <f t="shared" si="6"/>
        <v>0</v>
      </c>
      <c r="F28" s="95"/>
      <c r="G28" s="95"/>
      <c r="H28" s="95"/>
      <c r="I28" s="95"/>
      <c r="J28" s="95">
        <f t="shared" si="7"/>
        <v>0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433"/>
      <c r="W28" s="438"/>
      <c r="X28" s="442">
        <f t="shared" si="3"/>
        <v>0</v>
      </c>
      <c r="Y28" s="442">
        <f t="shared" si="4"/>
        <v>0</v>
      </c>
      <c r="Z28" s="442">
        <f t="shared" si="5"/>
        <v>0</v>
      </c>
      <c r="AA28" s="442">
        <f>IF(Таблица1050!$E$9=0,0,J28*10000/Таблица1050!$E$9)</f>
        <v>0</v>
      </c>
      <c r="AB28" s="442">
        <f t="shared" si="2"/>
        <v>0</v>
      </c>
    </row>
    <row r="29" spans="1:28" s="73" customFormat="1" x14ac:dyDescent="0.15">
      <c r="A29" s="90" t="s">
        <v>182</v>
      </c>
      <c r="B29" s="245" t="s">
        <v>8</v>
      </c>
      <c r="C29" s="100">
        <v>18</v>
      </c>
      <c r="D29" s="95">
        <f t="shared" si="6"/>
        <v>0</v>
      </c>
      <c r="E29" s="95">
        <f t="shared" si="6"/>
        <v>0</v>
      </c>
      <c r="F29" s="95"/>
      <c r="G29" s="95"/>
      <c r="H29" s="95"/>
      <c r="I29" s="95"/>
      <c r="J29" s="95">
        <f t="shared" si="7"/>
        <v>0</v>
      </c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433"/>
      <c r="W29" s="438"/>
      <c r="X29" s="442">
        <f t="shared" si="3"/>
        <v>0</v>
      </c>
      <c r="Y29" s="442">
        <f t="shared" si="4"/>
        <v>0</v>
      </c>
      <c r="Z29" s="442">
        <f t="shared" si="5"/>
        <v>0</v>
      </c>
      <c r="AA29" s="442">
        <f>IF(Таблица1050!$E$9=0,0,J29*10000/Таблица1050!$E$9)</f>
        <v>0</v>
      </c>
      <c r="AB29" s="442">
        <f t="shared" si="2"/>
        <v>0</v>
      </c>
    </row>
    <row r="30" spans="1:28" s="73" customFormat="1" x14ac:dyDescent="0.15">
      <c r="A30" s="90" t="s">
        <v>1614</v>
      </c>
      <c r="B30" s="546" t="s">
        <v>989</v>
      </c>
      <c r="C30" s="430" t="s">
        <v>1549</v>
      </c>
      <c r="D30" s="95">
        <f>F30+H30+M30</f>
        <v>0</v>
      </c>
      <c r="E30" s="95">
        <f>G30+I30+N30</f>
        <v>0</v>
      </c>
      <c r="F30" s="95"/>
      <c r="G30" s="95"/>
      <c r="H30" s="95"/>
      <c r="I30" s="95"/>
      <c r="J30" s="95">
        <f>K30+L30+O30</f>
        <v>0</v>
      </c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433"/>
      <c r="W30" s="438"/>
      <c r="X30" s="442">
        <f t="shared" si="3"/>
        <v>0</v>
      </c>
      <c r="Y30" s="442">
        <f t="shared" si="4"/>
        <v>0</v>
      </c>
      <c r="Z30" s="442">
        <f t="shared" si="5"/>
        <v>0</v>
      </c>
      <c r="AA30" s="442">
        <f>IF(Таблица1050!$E$9=0,0,J29*10000/Таблица1050!$E$9)</f>
        <v>0</v>
      </c>
      <c r="AB30" s="442">
        <f t="shared" si="2"/>
        <v>0</v>
      </c>
    </row>
    <row r="31" spans="1:28" s="73" customFormat="1" x14ac:dyDescent="0.15">
      <c r="A31" s="90" t="s">
        <v>174</v>
      </c>
      <c r="B31" s="245" t="s">
        <v>9</v>
      </c>
      <c r="C31" s="100">
        <v>19</v>
      </c>
      <c r="D31" s="95">
        <f t="shared" si="6"/>
        <v>0</v>
      </c>
      <c r="E31" s="95">
        <f t="shared" si="6"/>
        <v>0</v>
      </c>
      <c r="F31" s="95"/>
      <c r="G31" s="95"/>
      <c r="H31" s="95"/>
      <c r="I31" s="95"/>
      <c r="J31" s="95">
        <f t="shared" si="7"/>
        <v>0</v>
      </c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433"/>
      <c r="W31" s="438"/>
      <c r="X31" s="442">
        <f t="shared" si="3"/>
        <v>0</v>
      </c>
      <c r="Y31" s="442">
        <f t="shared" si="4"/>
        <v>0</v>
      </c>
      <c r="Z31" s="442">
        <f t="shared" si="5"/>
        <v>0</v>
      </c>
      <c r="AA31" s="442">
        <f>IF(Таблица1050!$E$9=0,0,J31*10000/Таблица1050!$E$9)</f>
        <v>0</v>
      </c>
      <c r="AB31" s="442">
        <f t="shared" si="2"/>
        <v>0</v>
      </c>
    </row>
    <row r="32" spans="1:28" s="73" customFormat="1" x14ac:dyDescent="0.15">
      <c r="A32" s="90" t="s">
        <v>315</v>
      </c>
      <c r="B32" s="245" t="s">
        <v>10</v>
      </c>
      <c r="C32" s="100">
        <v>20</v>
      </c>
      <c r="D32" s="95">
        <f t="shared" si="6"/>
        <v>0</v>
      </c>
      <c r="E32" s="95">
        <f t="shared" si="6"/>
        <v>0</v>
      </c>
      <c r="F32" s="95"/>
      <c r="G32" s="95"/>
      <c r="H32" s="95"/>
      <c r="I32" s="95"/>
      <c r="J32" s="95">
        <f t="shared" si="7"/>
        <v>0</v>
      </c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433"/>
      <c r="W32" s="438"/>
      <c r="X32" s="442">
        <f t="shared" si="3"/>
        <v>0</v>
      </c>
      <c r="Y32" s="442">
        <f t="shared" si="4"/>
        <v>0</v>
      </c>
      <c r="Z32" s="442">
        <f t="shared" si="5"/>
        <v>0</v>
      </c>
      <c r="AA32" s="442">
        <f>IF(Таблица1050!$E$9=0,0,J32*10000/Таблица1050!$E$9)</f>
        <v>0</v>
      </c>
      <c r="AB32" s="442">
        <f t="shared" si="2"/>
        <v>0</v>
      </c>
    </row>
    <row r="33" spans="1:28" s="73" customFormat="1" x14ac:dyDescent="0.15">
      <c r="A33" s="90" t="s">
        <v>1449</v>
      </c>
      <c r="B33" s="422" t="s">
        <v>1368</v>
      </c>
      <c r="C33" s="100">
        <v>21</v>
      </c>
      <c r="D33" s="95">
        <f>F33+H33+M33</f>
        <v>0</v>
      </c>
      <c r="E33" s="95">
        <f>G33+I33+N33</f>
        <v>0</v>
      </c>
      <c r="F33" s="95"/>
      <c r="G33" s="95"/>
      <c r="H33" s="95"/>
      <c r="I33" s="95"/>
      <c r="J33" s="95">
        <f>K33+L33+O33</f>
        <v>0</v>
      </c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433"/>
      <c r="W33" s="438"/>
      <c r="X33" s="442">
        <f t="shared" si="3"/>
        <v>0</v>
      </c>
      <c r="Y33" s="442">
        <f t="shared" si="4"/>
        <v>0</v>
      </c>
      <c r="Z33" s="442">
        <f t="shared" si="5"/>
        <v>0</v>
      </c>
      <c r="AA33" s="442">
        <f>IF(Таблица1050!$E$9=0,0,J33*10000/Таблица1050!$E$9)</f>
        <v>0</v>
      </c>
      <c r="AB33" s="442">
        <f t="shared" si="2"/>
        <v>0</v>
      </c>
    </row>
    <row r="34" spans="1:28" s="73" customFormat="1" x14ac:dyDescent="0.15">
      <c r="A34" s="90" t="s">
        <v>649</v>
      </c>
      <c r="B34" s="245" t="s">
        <v>11</v>
      </c>
      <c r="C34" s="100">
        <v>22</v>
      </c>
      <c r="D34" s="95">
        <f t="shared" si="6"/>
        <v>0</v>
      </c>
      <c r="E34" s="95">
        <f t="shared" si="6"/>
        <v>0</v>
      </c>
      <c r="F34" s="95"/>
      <c r="G34" s="95"/>
      <c r="H34" s="95"/>
      <c r="I34" s="95"/>
      <c r="J34" s="95">
        <f t="shared" si="7"/>
        <v>0</v>
      </c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433"/>
      <c r="W34" s="438"/>
      <c r="X34" s="442">
        <f t="shared" si="3"/>
        <v>0</v>
      </c>
      <c r="Y34" s="442">
        <f t="shared" si="4"/>
        <v>0</v>
      </c>
      <c r="Z34" s="442">
        <f t="shared" si="5"/>
        <v>0</v>
      </c>
      <c r="AA34" s="442">
        <f>IF(Таблица1050!$E$9=0,0,J34*10000/Таблица1050!$E$9)</f>
        <v>0</v>
      </c>
      <c r="AB34" s="442">
        <f t="shared" si="2"/>
        <v>0</v>
      </c>
    </row>
    <row r="35" spans="1:28" s="73" customFormat="1" x14ac:dyDescent="0.15">
      <c r="A35" s="90" t="s">
        <v>650</v>
      </c>
      <c r="B35" s="245" t="s">
        <v>12</v>
      </c>
      <c r="C35" s="100">
        <v>23</v>
      </c>
      <c r="D35" s="95">
        <f t="shared" si="6"/>
        <v>0</v>
      </c>
      <c r="E35" s="95">
        <f t="shared" si="6"/>
        <v>0</v>
      </c>
      <c r="F35" s="95"/>
      <c r="G35" s="95"/>
      <c r="H35" s="95"/>
      <c r="I35" s="95"/>
      <c r="J35" s="95">
        <f t="shared" si="7"/>
        <v>0</v>
      </c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433"/>
      <c r="W35" s="438"/>
      <c r="X35" s="442">
        <f t="shared" si="3"/>
        <v>0</v>
      </c>
      <c r="Y35" s="442">
        <f t="shared" si="4"/>
        <v>0</v>
      </c>
      <c r="Z35" s="442">
        <f t="shared" si="5"/>
        <v>0</v>
      </c>
      <c r="AA35" s="442">
        <f>IF(Таблица1050!$E$9=0,0,J35*10000/Таблица1050!$E$9)</f>
        <v>0</v>
      </c>
      <c r="AB35" s="442">
        <f t="shared" si="2"/>
        <v>0</v>
      </c>
    </row>
    <row r="36" spans="1:28" s="73" customFormat="1" x14ac:dyDescent="0.15">
      <c r="A36" s="90" t="s">
        <v>185</v>
      </c>
      <c r="B36" s="245" t="s">
        <v>13</v>
      </c>
      <c r="C36" s="100">
        <v>24</v>
      </c>
      <c r="D36" s="95">
        <f t="shared" si="6"/>
        <v>0</v>
      </c>
      <c r="E36" s="95">
        <f t="shared" si="6"/>
        <v>0</v>
      </c>
      <c r="F36" s="95"/>
      <c r="G36" s="95"/>
      <c r="H36" s="95"/>
      <c r="I36" s="95"/>
      <c r="J36" s="95">
        <f t="shared" si="7"/>
        <v>0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433"/>
      <c r="W36" s="438"/>
      <c r="X36" s="442">
        <f t="shared" si="3"/>
        <v>0</v>
      </c>
      <c r="Y36" s="442">
        <f t="shared" si="4"/>
        <v>0</v>
      </c>
      <c r="Z36" s="442">
        <f t="shared" si="5"/>
        <v>0</v>
      </c>
      <c r="AA36" s="442">
        <f>IF(Таблица1050!$E$9=0,0,J36*10000/Таблица1050!$E$9)</f>
        <v>0</v>
      </c>
      <c r="AB36" s="442">
        <f t="shared" si="2"/>
        <v>0</v>
      </c>
    </row>
    <row r="37" spans="1:28" s="73" customFormat="1" x14ac:dyDescent="0.15">
      <c r="A37" s="90" t="s">
        <v>316</v>
      </c>
      <c r="B37" s="245" t="s">
        <v>14</v>
      </c>
      <c r="C37" s="100">
        <v>25</v>
      </c>
      <c r="D37" s="95">
        <f t="shared" si="6"/>
        <v>0</v>
      </c>
      <c r="E37" s="95">
        <f t="shared" si="6"/>
        <v>0</v>
      </c>
      <c r="F37" s="95"/>
      <c r="G37" s="95"/>
      <c r="H37" s="95"/>
      <c r="I37" s="95"/>
      <c r="J37" s="95">
        <f t="shared" si="7"/>
        <v>0</v>
      </c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433"/>
      <c r="W37" s="438"/>
      <c r="X37" s="442">
        <f t="shared" si="3"/>
        <v>0</v>
      </c>
      <c r="Y37" s="442">
        <f t="shared" si="4"/>
        <v>0</v>
      </c>
      <c r="Z37" s="442">
        <f t="shared" si="5"/>
        <v>0</v>
      </c>
      <c r="AA37" s="442">
        <f>IF(Таблица1050!$E$9=0,0,J37*10000/Таблица1050!$E$9)</f>
        <v>0</v>
      </c>
      <c r="AB37" s="442">
        <f t="shared" si="2"/>
        <v>0</v>
      </c>
    </row>
    <row r="38" spans="1:28" s="73" customFormat="1" x14ac:dyDescent="0.15">
      <c r="A38" s="90" t="s">
        <v>317</v>
      </c>
      <c r="B38" s="245" t="s">
        <v>15</v>
      </c>
      <c r="C38" s="100">
        <v>26</v>
      </c>
      <c r="D38" s="95">
        <f t="shared" si="6"/>
        <v>0</v>
      </c>
      <c r="E38" s="95">
        <f t="shared" si="6"/>
        <v>0</v>
      </c>
      <c r="F38" s="95"/>
      <c r="G38" s="95"/>
      <c r="H38" s="95"/>
      <c r="I38" s="95"/>
      <c r="J38" s="95">
        <f t="shared" si="7"/>
        <v>0</v>
      </c>
      <c r="K38" s="95"/>
      <c r="L38" s="95"/>
      <c r="M38" s="95"/>
      <c r="N38" s="95"/>
      <c r="O38" s="95"/>
      <c r="P38" s="95"/>
      <c r="Q38" s="95"/>
      <c r="R38" s="95"/>
      <c r="S38" s="433"/>
      <c r="T38" s="95"/>
      <c r="U38" s="95"/>
      <c r="V38" s="433"/>
      <c r="W38" s="438"/>
      <c r="X38" s="442">
        <f t="shared" si="3"/>
        <v>0</v>
      </c>
      <c r="Y38" s="442">
        <f t="shared" si="4"/>
        <v>0</v>
      </c>
      <c r="Z38" s="442">
        <f t="shared" si="5"/>
        <v>0</v>
      </c>
      <c r="AA38" s="442">
        <f>IF(Таблица1050!$E$9=0,0,J38*10000/Таблица1050!$E$9)</f>
        <v>0</v>
      </c>
      <c r="AB38" s="442">
        <f t="shared" si="2"/>
        <v>0</v>
      </c>
    </row>
    <row r="39" spans="1:28" s="73" customFormat="1" x14ac:dyDescent="0.15">
      <c r="A39" s="90" t="s">
        <v>651</v>
      </c>
      <c r="B39" s="245" t="s">
        <v>18</v>
      </c>
      <c r="C39" s="100">
        <v>27</v>
      </c>
      <c r="D39" s="95">
        <f t="shared" si="6"/>
        <v>0</v>
      </c>
      <c r="E39" s="95">
        <f t="shared" si="6"/>
        <v>0</v>
      </c>
      <c r="F39" s="95"/>
      <c r="G39" s="95"/>
      <c r="H39" s="95"/>
      <c r="I39" s="95"/>
      <c r="J39" s="95">
        <f t="shared" si="7"/>
        <v>0</v>
      </c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433"/>
      <c r="W39" s="438"/>
      <c r="X39" s="442">
        <f t="shared" si="3"/>
        <v>0</v>
      </c>
      <c r="Y39" s="442">
        <f t="shared" si="4"/>
        <v>0</v>
      </c>
      <c r="Z39" s="442">
        <f t="shared" si="5"/>
        <v>0</v>
      </c>
      <c r="AA39" s="442">
        <f>IF(Таблица1050!$E$9=0,0,J39*10000/Таблица1050!$E$9)</f>
        <v>0</v>
      </c>
      <c r="AB39" s="442">
        <f t="shared" si="2"/>
        <v>0</v>
      </c>
    </row>
    <row r="40" spans="1:28" s="73" customFormat="1" x14ac:dyDescent="0.15">
      <c r="A40" s="90" t="s">
        <v>318</v>
      </c>
      <c r="B40" s="245" t="s">
        <v>16</v>
      </c>
      <c r="C40" s="100">
        <v>28</v>
      </c>
      <c r="D40" s="95">
        <f t="shared" si="6"/>
        <v>0</v>
      </c>
      <c r="E40" s="95">
        <f t="shared" si="6"/>
        <v>0</v>
      </c>
      <c r="F40" s="95"/>
      <c r="G40" s="95"/>
      <c r="H40" s="95"/>
      <c r="I40" s="95"/>
      <c r="J40" s="95">
        <f t="shared" si="7"/>
        <v>0</v>
      </c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433"/>
      <c r="W40" s="438"/>
      <c r="X40" s="442">
        <f t="shared" si="3"/>
        <v>0</v>
      </c>
      <c r="Y40" s="442">
        <f t="shared" si="4"/>
        <v>0</v>
      </c>
      <c r="Z40" s="442">
        <f t="shared" si="5"/>
        <v>0</v>
      </c>
      <c r="AA40" s="442">
        <f>IF(Таблица1050!$E$9=0,0,J40*10000/Таблица1050!$E$9)</f>
        <v>0</v>
      </c>
      <c r="AB40" s="442">
        <f t="shared" si="2"/>
        <v>0</v>
      </c>
    </row>
    <row r="41" spans="1:28" s="73" customFormat="1" x14ac:dyDescent="0.15">
      <c r="A41" s="90" t="s">
        <v>1130</v>
      </c>
      <c r="B41" s="245" t="s">
        <v>17</v>
      </c>
      <c r="C41" s="100">
        <v>29</v>
      </c>
      <c r="D41" s="95">
        <f t="shared" si="6"/>
        <v>0</v>
      </c>
      <c r="E41" s="95">
        <f t="shared" si="6"/>
        <v>0</v>
      </c>
      <c r="F41" s="95"/>
      <c r="G41" s="95"/>
      <c r="H41" s="95"/>
      <c r="I41" s="95"/>
      <c r="J41" s="95">
        <f t="shared" si="7"/>
        <v>0</v>
      </c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433"/>
      <c r="W41" s="438"/>
      <c r="X41" s="442">
        <f t="shared" si="3"/>
        <v>0</v>
      </c>
      <c r="Y41" s="442">
        <f t="shared" si="4"/>
        <v>0</v>
      </c>
      <c r="Z41" s="442">
        <f t="shared" si="5"/>
        <v>0</v>
      </c>
      <c r="AA41" s="442">
        <f>IF(Таблица1050!$E$9=0,0,J41*10000/Таблица1050!$E$9)</f>
        <v>0</v>
      </c>
      <c r="AB41" s="442">
        <f t="shared" si="2"/>
        <v>0</v>
      </c>
    </row>
    <row r="42" spans="1:28" s="73" customFormat="1" x14ac:dyDescent="0.15">
      <c r="A42" s="90" t="s">
        <v>166</v>
      </c>
      <c r="B42" s="245" t="s">
        <v>19</v>
      </c>
      <c r="C42" s="100">
        <v>30</v>
      </c>
      <c r="D42" s="95">
        <f t="shared" si="6"/>
        <v>0</v>
      </c>
      <c r="E42" s="95">
        <f t="shared" si="6"/>
        <v>0</v>
      </c>
      <c r="F42" s="95"/>
      <c r="G42" s="95"/>
      <c r="H42" s="95"/>
      <c r="I42" s="95"/>
      <c r="J42" s="95">
        <f t="shared" si="7"/>
        <v>0</v>
      </c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433"/>
      <c r="W42" s="438"/>
      <c r="X42" s="442">
        <f t="shared" si="3"/>
        <v>0</v>
      </c>
      <c r="Y42" s="442">
        <f t="shared" si="4"/>
        <v>0</v>
      </c>
      <c r="Z42" s="442">
        <f t="shared" si="5"/>
        <v>0</v>
      </c>
      <c r="AA42" s="442">
        <f>IF(Таблица1050!$E$9=0,0,J42*10000/Таблица1050!$E$9)</f>
        <v>0</v>
      </c>
      <c r="AB42" s="442">
        <f t="shared" si="2"/>
        <v>0</v>
      </c>
    </row>
    <row r="43" spans="1:28" s="73" customFormat="1" x14ac:dyDescent="0.15">
      <c r="A43" s="90" t="s">
        <v>199</v>
      </c>
      <c r="B43" s="245" t="s">
        <v>20</v>
      </c>
      <c r="C43" s="100">
        <v>31</v>
      </c>
      <c r="D43" s="95">
        <f t="shared" si="6"/>
        <v>0</v>
      </c>
      <c r="E43" s="95">
        <f t="shared" si="6"/>
        <v>0</v>
      </c>
      <c r="F43" s="95"/>
      <c r="G43" s="95"/>
      <c r="H43" s="95"/>
      <c r="I43" s="95"/>
      <c r="J43" s="95">
        <f t="shared" si="7"/>
        <v>0</v>
      </c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433"/>
      <c r="W43" s="438"/>
      <c r="X43" s="442">
        <f t="shared" si="3"/>
        <v>0</v>
      </c>
      <c r="Y43" s="442">
        <f t="shared" si="4"/>
        <v>0</v>
      </c>
      <c r="Z43" s="442">
        <f t="shared" si="5"/>
        <v>0</v>
      </c>
      <c r="AA43" s="442">
        <f>IF(Таблица1050!$E$9=0,0,J43*10000/Таблица1050!$E$9)</f>
        <v>0</v>
      </c>
      <c r="AB43" s="442">
        <f t="shared" si="2"/>
        <v>0</v>
      </c>
    </row>
    <row r="44" spans="1:28" s="73" customFormat="1" x14ac:dyDescent="0.15">
      <c r="A44" s="90" t="s">
        <v>187</v>
      </c>
      <c r="B44" s="245" t="s">
        <v>21</v>
      </c>
      <c r="C44" s="100">
        <v>32</v>
      </c>
      <c r="D44" s="95">
        <f t="shared" si="6"/>
        <v>0</v>
      </c>
      <c r="E44" s="95">
        <f t="shared" si="6"/>
        <v>0</v>
      </c>
      <c r="F44" s="95"/>
      <c r="G44" s="95"/>
      <c r="H44" s="95"/>
      <c r="I44" s="95"/>
      <c r="J44" s="95">
        <f t="shared" si="7"/>
        <v>0</v>
      </c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433"/>
      <c r="W44" s="438"/>
      <c r="X44" s="442">
        <f t="shared" si="3"/>
        <v>0</v>
      </c>
      <c r="Y44" s="442">
        <f t="shared" si="4"/>
        <v>0</v>
      </c>
      <c r="Z44" s="442">
        <f t="shared" si="5"/>
        <v>0</v>
      </c>
      <c r="AA44" s="442">
        <f>IF(Таблица1050!$E$9=0,0,J44*10000/Таблица1050!$E$9)</f>
        <v>0</v>
      </c>
      <c r="AB44" s="442">
        <f t="shared" si="2"/>
        <v>0</v>
      </c>
    </row>
    <row r="45" spans="1:28" s="73" customFormat="1" x14ac:dyDescent="0.15">
      <c r="A45" s="90" t="s">
        <v>196</v>
      </c>
      <c r="B45" s="245" t="s">
        <v>22</v>
      </c>
      <c r="C45" s="100">
        <v>33</v>
      </c>
      <c r="D45" s="95">
        <f>H45</f>
        <v>0</v>
      </c>
      <c r="E45" s="95">
        <f>I45</f>
        <v>0</v>
      </c>
      <c r="F45" s="95" t="s">
        <v>807</v>
      </c>
      <c r="G45" s="95" t="s">
        <v>807</v>
      </c>
      <c r="H45" s="95"/>
      <c r="I45" s="95"/>
      <c r="J45" s="95">
        <f>L45</f>
        <v>0</v>
      </c>
      <c r="K45" s="95" t="s">
        <v>807</v>
      </c>
      <c r="L45" s="95"/>
      <c r="M45" s="95" t="s">
        <v>807</v>
      </c>
      <c r="N45" s="95" t="s">
        <v>807</v>
      </c>
      <c r="O45" s="95" t="s">
        <v>807</v>
      </c>
      <c r="P45" s="95"/>
      <c r="Q45" s="95"/>
      <c r="R45" s="95"/>
      <c r="S45" s="95"/>
      <c r="T45" s="95"/>
      <c r="U45" s="95"/>
      <c r="V45" s="433"/>
      <c r="W45" s="438"/>
      <c r="X45" s="442">
        <f t="shared" si="3"/>
        <v>0</v>
      </c>
      <c r="Y45" s="442">
        <f t="shared" si="4"/>
        <v>0</v>
      </c>
      <c r="Z45" s="442">
        <f t="shared" si="5"/>
        <v>0</v>
      </c>
      <c r="AA45" s="442">
        <f>IF(Таблица1050!$E$9=0,0,J45*10000/Таблица1050!$E$9)</f>
        <v>0</v>
      </c>
      <c r="AB45" s="442">
        <f t="shared" si="2"/>
        <v>0</v>
      </c>
    </row>
    <row r="46" spans="1:28" s="73" customFormat="1" x14ac:dyDescent="0.15">
      <c r="A46" s="90" t="s">
        <v>177</v>
      </c>
      <c r="B46" s="245" t="s">
        <v>23</v>
      </c>
      <c r="C46" s="100">
        <v>34</v>
      </c>
      <c r="D46" s="95">
        <f>F46+H46+M46</f>
        <v>0</v>
      </c>
      <c r="E46" s="95">
        <f>G46+I46+N46</f>
        <v>0</v>
      </c>
      <c r="F46" s="95"/>
      <c r="G46" s="95"/>
      <c r="H46" s="95"/>
      <c r="I46" s="95"/>
      <c r="J46" s="95">
        <f>K46+L46+O46</f>
        <v>0</v>
      </c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433"/>
      <c r="W46" s="438"/>
      <c r="X46" s="442">
        <f t="shared" si="3"/>
        <v>0</v>
      </c>
      <c r="Y46" s="442">
        <f t="shared" si="4"/>
        <v>0</v>
      </c>
      <c r="Z46" s="442">
        <f t="shared" si="5"/>
        <v>0</v>
      </c>
      <c r="AA46" s="442">
        <f>IF(Таблица1050!$E$9=0,0,J46*10000/Таблица1050!$E$9)</f>
        <v>0</v>
      </c>
      <c r="AB46" s="442">
        <f t="shared" si="2"/>
        <v>0</v>
      </c>
    </row>
    <row r="47" spans="1:28" s="73" customFormat="1" x14ac:dyDescent="0.15">
      <c r="A47" s="90" t="s">
        <v>1450</v>
      </c>
      <c r="B47" s="245" t="s">
        <v>24</v>
      </c>
      <c r="C47" s="100">
        <v>35</v>
      </c>
      <c r="D47" s="95">
        <f>F47</f>
        <v>0</v>
      </c>
      <c r="E47" s="95">
        <f>G47</f>
        <v>0</v>
      </c>
      <c r="F47" s="95"/>
      <c r="G47" s="95"/>
      <c r="H47" s="95" t="s">
        <v>807</v>
      </c>
      <c r="I47" s="95" t="s">
        <v>807</v>
      </c>
      <c r="J47" s="95">
        <f>K47</f>
        <v>0</v>
      </c>
      <c r="K47" s="95"/>
      <c r="L47" s="95" t="s">
        <v>807</v>
      </c>
      <c r="M47" s="95" t="s">
        <v>807</v>
      </c>
      <c r="N47" s="95" t="s">
        <v>807</v>
      </c>
      <c r="O47" s="95" t="s">
        <v>807</v>
      </c>
      <c r="P47" s="95"/>
      <c r="Q47" s="95"/>
      <c r="R47" s="95"/>
      <c r="S47" s="95"/>
      <c r="T47" s="95"/>
      <c r="U47" s="95"/>
      <c r="V47" s="433"/>
      <c r="W47" s="438"/>
      <c r="X47" s="442">
        <f t="shared" si="3"/>
        <v>0</v>
      </c>
      <c r="Y47" s="442">
        <f t="shared" si="4"/>
        <v>0</v>
      </c>
      <c r="Z47" s="442">
        <f t="shared" si="5"/>
        <v>0</v>
      </c>
      <c r="AA47" s="442">
        <f>IF(Таблица1050!$E$9=0,0,J47*10000/Таблица1050!$E$9)</f>
        <v>0</v>
      </c>
      <c r="AB47" s="442">
        <f t="shared" si="2"/>
        <v>0</v>
      </c>
    </row>
    <row r="48" spans="1:28" s="73" customFormat="1" x14ac:dyDescent="0.15">
      <c r="A48" s="90" t="s">
        <v>191</v>
      </c>
      <c r="B48" s="245" t="s">
        <v>66</v>
      </c>
      <c r="C48" s="100">
        <v>36</v>
      </c>
      <c r="D48" s="95">
        <f t="shared" ref="D48:E56" si="8">F48+H48+M48</f>
        <v>0</v>
      </c>
      <c r="E48" s="95">
        <f t="shared" si="8"/>
        <v>0</v>
      </c>
      <c r="F48" s="95"/>
      <c r="G48" s="95"/>
      <c r="H48" s="95"/>
      <c r="I48" s="95"/>
      <c r="J48" s="95">
        <f t="shared" ref="J48:J56" si="9">K48+L48+O48</f>
        <v>0</v>
      </c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433"/>
      <c r="W48" s="438"/>
      <c r="X48" s="442">
        <f t="shared" si="3"/>
        <v>0</v>
      </c>
      <c r="Y48" s="442">
        <f t="shared" si="4"/>
        <v>0</v>
      </c>
      <c r="Z48" s="442">
        <f t="shared" si="5"/>
        <v>0</v>
      </c>
      <c r="AA48" s="442">
        <f>IF(Таблица1050!$E$9=0,0,J48*10000/Таблица1050!$E$9)</f>
        <v>0</v>
      </c>
      <c r="AB48" s="442">
        <f t="shared" si="2"/>
        <v>0</v>
      </c>
    </row>
    <row r="49" spans="1:28" s="73" customFormat="1" x14ac:dyDescent="0.15">
      <c r="A49" s="90" t="s">
        <v>319</v>
      </c>
      <c r="B49" s="245" t="s">
        <v>67</v>
      </c>
      <c r="C49" s="100">
        <v>37</v>
      </c>
      <c r="D49" s="95">
        <f t="shared" si="8"/>
        <v>0</v>
      </c>
      <c r="E49" s="95">
        <f t="shared" si="8"/>
        <v>0</v>
      </c>
      <c r="F49" s="95"/>
      <c r="G49" s="95"/>
      <c r="H49" s="95"/>
      <c r="I49" s="95"/>
      <c r="J49" s="95">
        <f t="shared" si="9"/>
        <v>0</v>
      </c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433"/>
      <c r="W49" s="438"/>
      <c r="X49" s="442">
        <f t="shared" si="3"/>
        <v>0</v>
      </c>
      <c r="Y49" s="442">
        <f t="shared" si="4"/>
        <v>0</v>
      </c>
      <c r="Z49" s="442">
        <f t="shared" si="5"/>
        <v>0</v>
      </c>
      <c r="AA49" s="442">
        <f>IF(Таблица1050!$E$9=0,0,J49*10000/Таблица1050!$E$9)</f>
        <v>0</v>
      </c>
      <c r="AB49" s="442">
        <f t="shared" si="2"/>
        <v>0</v>
      </c>
    </row>
    <row r="50" spans="1:28" s="73" customFormat="1" x14ac:dyDescent="0.15">
      <c r="A50" s="90" t="s">
        <v>1132</v>
      </c>
      <c r="B50" s="245" t="s">
        <v>1131</v>
      </c>
      <c r="C50" s="100">
        <v>38</v>
      </c>
      <c r="D50" s="95">
        <f t="shared" si="8"/>
        <v>0</v>
      </c>
      <c r="E50" s="95">
        <f t="shared" si="8"/>
        <v>0</v>
      </c>
      <c r="F50" s="95"/>
      <c r="G50" s="95"/>
      <c r="H50" s="95"/>
      <c r="I50" s="95"/>
      <c r="J50" s="95">
        <f t="shared" si="9"/>
        <v>0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433"/>
      <c r="W50" s="438"/>
      <c r="X50" s="442">
        <f t="shared" si="3"/>
        <v>0</v>
      </c>
      <c r="Y50" s="442">
        <f t="shared" si="4"/>
        <v>0</v>
      </c>
      <c r="Z50" s="442">
        <f t="shared" si="5"/>
        <v>0</v>
      </c>
      <c r="AA50" s="442">
        <f>IF(Таблица1050!$E$9=0,0,J50*10000/Таблица1050!$E$9)</f>
        <v>0</v>
      </c>
      <c r="AB50" s="442">
        <f t="shared" si="2"/>
        <v>0</v>
      </c>
    </row>
    <row r="51" spans="1:28" s="73" customFormat="1" x14ac:dyDescent="0.15">
      <c r="A51" s="90" t="s">
        <v>320</v>
      </c>
      <c r="B51" s="245" t="s">
        <v>89</v>
      </c>
      <c r="C51" s="100">
        <v>39</v>
      </c>
      <c r="D51" s="95">
        <f t="shared" si="8"/>
        <v>0</v>
      </c>
      <c r="E51" s="95">
        <f t="shared" si="8"/>
        <v>0</v>
      </c>
      <c r="F51" s="95"/>
      <c r="G51" s="95"/>
      <c r="H51" s="95"/>
      <c r="I51" s="95"/>
      <c r="J51" s="95">
        <f t="shared" si="9"/>
        <v>0</v>
      </c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433"/>
      <c r="W51" s="438"/>
      <c r="X51" s="442">
        <f t="shared" si="3"/>
        <v>0</v>
      </c>
      <c r="Y51" s="442">
        <f t="shared" si="4"/>
        <v>0</v>
      </c>
      <c r="Z51" s="442">
        <f t="shared" si="5"/>
        <v>0</v>
      </c>
      <c r="AA51" s="442">
        <f>IF(Таблица1050!$E$9=0,0,J51*10000/Таблица1050!$E$9)</f>
        <v>0</v>
      </c>
      <c r="AB51" s="442">
        <f t="shared" si="2"/>
        <v>0</v>
      </c>
    </row>
    <row r="52" spans="1:28" s="73" customFormat="1" x14ac:dyDescent="0.15">
      <c r="A52" s="90" t="s">
        <v>543</v>
      </c>
      <c r="B52" s="245" t="s">
        <v>90</v>
      </c>
      <c r="C52" s="100">
        <v>40</v>
      </c>
      <c r="D52" s="95">
        <f t="shared" si="8"/>
        <v>0</v>
      </c>
      <c r="E52" s="95">
        <f t="shared" si="8"/>
        <v>0</v>
      </c>
      <c r="F52" s="95"/>
      <c r="G52" s="95"/>
      <c r="H52" s="95"/>
      <c r="I52" s="95"/>
      <c r="J52" s="95">
        <f t="shared" si="9"/>
        <v>0</v>
      </c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433"/>
      <c r="W52" s="438"/>
      <c r="X52" s="442">
        <f t="shared" si="3"/>
        <v>0</v>
      </c>
      <c r="Y52" s="442">
        <f t="shared" si="4"/>
        <v>0</v>
      </c>
      <c r="Z52" s="442">
        <f t="shared" si="5"/>
        <v>0</v>
      </c>
      <c r="AA52" s="442">
        <f>IF(Таблица1050!$E$9=0,0,J52*10000/Таблица1050!$E$9)</f>
        <v>0</v>
      </c>
      <c r="AB52" s="442">
        <f t="shared" si="2"/>
        <v>0</v>
      </c>
    </row>
    <row r="53" spans="1:28" s="73" customFormat="1" x14ac:dyDescent="0.15">
      <c r="A53" s="90" t="s">
        <v>349</v>
      </c>
      <c r="B53" s="245" t="s">
        <v>91</v>
      </c>
      <c r="C53" s="100">
        <v>41</v>
      </c>
      <c r="D53" s="95">
        <f t="shared" si="8"/>
        <v>0</v>
      </c>
      <c r="E53" s="95">
        <f t="shared" si="8"/>
        <v>0</v>
      </c>
      <c r="F53" s="95"/>
      <c r="G53" s="95"/>
      <c r="H53" s="95"/>
      <c r="I53" s="95"/>
      <c r="J53" s="95">
        <f t="shared" si="9"/>
        <v>0</v>
      </c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433"/>
      <c r="W53" s="438"/>
      <c r="X53" s="442">
        <f t="shared" si="3"/>
        <v>0</v>
      </c>
      <c r="Y53" s="442">
        <f t="shared" si="4"/>
        <v>0</v>
      </c>
      <c r="Z53" s="442">
        <f t="shared" si="5"/>
        <v>0</v>
      </c>
      <c r="AA53" s="442">
        <f>IF(Таблица1050!$E$9=0,0,J53*10000/Таблица1050!$E$9)</f>
        <v>0</v>
      </c>
      <c r="AB53" s="442">
        <f t="shared" si="2"/>
        <v>0</v>
      </c>
    </row>
    <row r="54" spans="1:28" s="73" customFormat="1" x14ac:dyDescent="0.15">
      <c r="A54" s="90" t="s">
        <v>197</v>
      </c>
      <c r="B54" s="245" t="s">
        <v>92</v>
      </c>
      <c r="C54" s="100">
        <v>42</v>
      </c>
      <c r="D54" s="95">
        <f t="shared" si="8"/>
        <v>0</v>
      </c>
      <c r="E54" s="95">
        <f t="shared" si="8"/>
        <v>0</v>
      </c>
      <c r="F54" s="95"/>
      <c r="G54" s="95"/>
      <c r="H54" s="95"/>
      <c r="I54" s="95"/>
      <c r="J54" s="95">
        <f t="shared" si="9"/>
        <v>0</v>
      </c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433"/>
      <c r="W54" s="438"/>
      <c r="X54" s="442">
        <f t="shared" si="3"/>
        <v>0</v>
      </c>
      <c r="Y54" s="442">
        <f t="shared" si="4"/>
        <v>0</v>
      </c>
      <c r="Z54" s="442">
        <f t="shared" si="5"/>
        <v>0</v>
      </c>
      <c r="AA54" s="442">
        <f>IF(Таблица1050!$E$9=0,0,J54*10000/Таблица1050!$E$9)</f>
        <v>0</v>
      </c>
      <c r="AB54" s="442">
        <f t="shared" si="2"/>
        <v>0</v>
      </c>
    </row>
    <row r="55" spans="1:28" s="73" customFormat="1" x14ac:dyDescent="0.15">
      <c r="A55" s="90" t="s">
        <v>652</v>
      </c>
      <c r="B55" s="245" t="s">
        <v>93</v>
      </c>
      <c r="C55" s="100">
        <v>43</v>
      </c>
      <c r="D55" s="95">
        <f t="shared" si="8"/>
        <v>0</v>
      </c>
      <c r="E55" s="95">
        <f t="shared" si="8"/>
        <v>0</v>
      </c>
      <c r="F55" s="95"/>
      <c r="G55" s="95"/>
      <c r="H55" s="95"/>
      <c r="I55" s="95"/>
      <c r="J55" s="95">
        <f t="shared" si="9"/>
        <v>0</v>
      </c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433"/>
      <c r="W55" s="438"/>
      <c r="X55" s="442">
        <f t="shared" si="3"/>
        <v>0</v>
      </c>
      <c r="Y55" s="442">
        <f t="shared" si="4"/>
        <v>0</v>
      </c>
      <c r="Z55" s="442">
        <f t="shared" si="5"/>
        <v>0</v>
      </c>
      <c r="AA55" s="442">
        <f>IF(Таблица1050!$E$9=0,0,J55*10000/Таблица1050!$E$9)</f>
        <v>0</v>
      </c>
      <c r="AB55" s="442">
        <f t="shared" si="2"/>
        <v>0</v>
      </c>
    </row>
    <row r="56" spans="1:28" s="73" customFormat="1" x14ac:dyDescent="0.15">
      <c r="A56" s="90" t="s">
        <v>544</v>
      </c>
      <c r="B56" s="245" t="s">
        <v>94</v>
      </c>
      <c r="C56" s="100">
        <v>44</v>
      </c>
      <c r="D56" s="95">
        <f t="shared" si="8"/>
        <v>0</v>
      </c>
      <c r="E56" s="95">
        <f t="shared" si="8"/>
        <v>0</v>
      </c>
      <c r="F56" s="95"/>
      <c r="G56" s="95"/>
      <c r="H56" s="95"/>
      <c r="I56" s="95"/>
      <c r="J56" s="95">
        <f t="shared" si="9"/>
        <v>0</v>
      </c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433"/>
      <c r="W56" s="438"/>
      <c r="X56" s="442">
        <f t="shared" si="3"/>
        <v>0</v>
      </c>
      <c r="Y56" s="442">
        <f t="shared" si="4"/>
        <v>0</v>
      </c>
      <c r="Z56" s="442">
        <f t="shared" si="5"/>
        <v>0</v>
      </c>
      <c r="AA56" s="442">
        <f>IF(Таблица1050!$E$9=0,0,J56*10000/Таблица1050!$E$9)</f>
        <v>0</v>
      </c>
      <c r="AB56" s="442">
        <f t="shared" si="2"/>
        <v>0</v>
      </c>
    </row>
    <row r="57" spans="1:28" s="73" customFormat="1" x14ac:dyDescent="0.15">
      <c r="A57" s="90" t="s">
        <v>209</v>
      </c>
      <c r="B57" s="245" t="s">
        <v>95</v>
      </c>
      <c r="C57" s="100">
        <v>45</v>
      </c>
      <c r="D57" s="95">
        <f>H57+M57</f>
        <v>0</v>
      </c>
      <c r="E57" s="95">
        <f>I57+N57</f>
        <v>0</v>
      </c>
      <c r="F57" s="95" t="s">
        <v>357</v>
      </c>
      <c r="G57" s="95" t="s">
        <v>357</v>
      </c>
      <c r="H57" s="95"/>
      <c r="I57" s="95"/>
      <c r="J57" s="95">
        <f>L57+O57</f>
        <v>0</v>
      </c>
      <c r="K57" s="95" t="s">
        <v>357</v>
      </c>
      <c r="L57" s="95"/>
      <c r="M57" s="95"/>
      <c r="N57" s="95"/>
      <c r="O57" s="95"/>
      <c r="P57" s="95"/>
      <c r="Q57" s="95"/>
      <c r="R57" s="95"/>
      <c r="S57" s="95"/>
      <c r="T57" s="95" t="s">
        <v>357</v>
      </c>
      <c r="U57" s="95" t="s">
        <v>357</v>
      </c>
      <c r="V57" s="433"/>
      <c r="W57" s="438"/>
      <c r="X57" s="442">
        <f t="shared" si="3"/>
        <v>0</v>
      </c>
      <c r="Y57" s="442">
        <f t="shared" si="4"/>
        <v>0</v>
      </c>
      <c r="Z57" s="442">
        <f t="shared" si="5"/>
        <v>0</v>
      </c>
      <c r="AA57" s="442">
        <f>IF(Таблица1050!$E$9=0,0,J57*10000/Таблица1050!$E$9)</f>
        <v>0</v>
      </c>
      <c r="AB57" s="442">
        <f t="shared" si="2"/>
        <v>0</v>
      </c>
    </row>
    <row r="58" spans="1:28" s="73" customFormat="1" x14ac:dyDescent="0.15">
      <c r="A58" s="90" t="s">
        <v>194</v>
      </c>
      <c r="B58" s="245" t="s">
        <v>96</v>
      </c>
      <c r="C58" s="100">
        <v>46</v>
      </c>
      <c r="D58" s="95">
        <f>F58+H58+M58</f>
        <v>0</v>
      </c>
      <c r="E58" s="95">
        <f>G58+I58+N58</f>
        <v>0</v>
      </c>
      <c r="F58" s="95"/>
      <c r="G58" s="95"/>
      <c r="H58" s="95"/>
      <c r="I58" s="95"/>
      <c r="J58" s="95">
        <f>K58+L58+O58</f>
        <v>0</v>
      </c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433"/>
      <c r="W58" s="438"/>
      <c r="X58" s="442">
        <f t="shared" si="3"/>
        <v>0</v>
      </c>
      <c r="Y58" s="442">
        <f t="shared" si="4"/>
        <v>0</v>
      </c>
      <c r="Z58" s="442">
        <f t="shared" si="5"/>
        <v>0</v>
      </c>
      <c r="AA58" s="442">
        <f>IF(Таблица1050!$E$9=0,0,J58*10000/Таблица1050!$E$9)</f>
        <v>0</v>
      </c>
      <c r="AB58" s="442">
        <f t="shared" si="2"/>
        <v>0</v>
      </c>
    </row>
    <row r="59" spans="1:28" s="73" customFormat="1" ht="21" x14ac:dyDescent="0.15">
      <c r="A59" s="90" t="s">
        <v>321</v>
      </c>
      <c r="B59" s="245" t="s">
        <v>97</v>
      </c>
      <c r="C59" s="100">
        <v>47</v>
      </c>
      <c r="D59" s="95">
        <f>F59</f>
        <v>0</v>
      </c>
      <c r="E59" s="95">
        <f>G59</f>
        <v>0</v>
      </c>
      <c r="F59" s="95"/>
      <c r="G59" s="95"/>
      <c r="H59" s="95" t="s">
        <v>357</v>
      </c>
      <c r="I59" s="95" t="s">
        <v>357</v>
      </c>
      <c r="J59" s="95">
        <f>K59</f>
        <v>0</v>
      </c>
      <c r="K59" s="95"/>
      <c r="L59" s="95" t="s">
        <v>357</v>
      </c>
      <c r="M59" s="95" t="s">
        <v>357</v>
      </c>
      <c r="N59" s="95" t="s">
        <v>357</v>
      </c>
      <c r="O59" s="95" t="s">
        <v>357</v>
      </c>
      <c r="P59" s="95"/>
      <c r="Q59" s="95"/>
      <c r="R59" s="95"/>
      <c r="S59" s="95"/>
      <c r="T59" s="95"/>
      <c r="U59" s="95"/>
      <c r="V59" s="433"/>
      <c r="W59" s="438"/>
      <c r="X59" s="442">
        <f t="shared" si="3"/>
        <v>0</v>
      </c>
      <c r="Y59" s="442">
        <f t="shared" si="4"/>
        <v>0</v>
      </c>
      <c r="Z59" s="442">
        <f t="shared" si="5"/>
        <v>0</v>
      </c>
      <c r="AA59" s="442">
        <f>IF(Таблица1050!$E$9=0,0,J59*10000/Таблица1050!$E$9)</f>
        <v>0</v>
      </c>
      <c r="AB59" s="442">
        <f t="shared" si="2"/>
        <v>0</v>
      </c>
    </row>
    <row r="60" spans="1:28" s="73" customFormat="1" x14ac:dyDescent="0.15">
      <c r="A60" s="93" t="s">
        <v>195</v>
      </c>
      <c r="B60" s="245" t="s">
        <v>98</v>
      </c>
      <c r="C60" s="100">
        <v>48</v>
      </c>
      <c r="D60" s="95">
        <f>F60</f>
        <v>0</v>
      </c>
      <c r="E60" s="95">
        <f>G60</f>
        <v>0</v>
      </c>
      <c r="F60" s="95"/>
      <c r="G60" s="95"/>
      <c r="H60" s="95" t="s">
        <v>357</v>
      </c>
      <c r="I60" s="95" t="s">
        <v>357</v>
      </c>
      <c r="J60" s="95">
        <f>K60</f>
        <v>0</v>
      </c>
      <c r="K60" s="95"/>
      <c r="L60" s="95" t="s">
        <v>357</v>
      </c>
      <c r="M60" s="95" t="s">
        <v>357</v>
      </c>
      <c r="N60" s="95" t="s">
        <v>357</v>
      </c>
      <c r="O60" s="95" t="s">
        <v>357</v>
      </c>
      <c r="P60" s="95"/>
      <c r="Q60" s="95"/>
      <c r="R60" s="95"/>
      <c r="S60" s="95"/>
      <c r="T60" s="95" t="s">
        <v>357</v>
      </c>
      <c r="U60" s="95" t="s">
        <v>357</v>
      </c>
      <c r="V60" s="433"/>
      <c r="W60" s="438"/>
      <c r="X60" s="442">
        <f t="shared" si="3"/>
        <v>0</v>
      </c>
      <c r="Y60" s="442">
        <f t="shared" si="4"/>
        <v>0</v>
      </c>
      <c r="Z60" s="442">
        <f t="shared" si="5"/>
        <v>0</v>
      </c>
      <c r="AA60" s="442">
        <f>IF(Таблица1050!$E$9=0,0,J60*10000/Таблица1050!$E$9)</f>
        <v>0</v>
      </c>
      <c r="AB60" s="442">
        <f t="shared" si="2"/>
        <v>0</v>
      </c>
    </row>
    <row r="61" spans="1:28" s="73" customFormat="1" x14ac:dyDescent="0.15">
      <c r="A61" s="250" t="s">
        <v>653</v>
      </c>
      <c r="B61" s="245" t="s">
        <v>99</v>
      </c>
      <c r="C61" s="100">
        <v>49</v>
      </c>
      <c r="D61" s="95">
        <f t="shared" ref="D61:E77" si="10">F61+H61+M61</f>
        <v>0</v>
      </c>
      <c r="E61" s="95">
        <f t="shared" si="10"/>
        <v>0</v>
      </c>
      <c r="F61" s="95"/>
      <c r="G61" s="95"/>
      <c r="H61" s="95"/>
      <c r="I61" s="95"/>
      <c r="J61" s="95">
        <f t="shared" ref="J61:J77" si="11">K61+L61+O61</f>
        <v>0</v>
      </c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433"/>
      <c r="W61" s="438"/>
      <c r="X61" s="442">
        <f t="shared" si="3"/>
        <v>0</v>
      </c>
      <c r="Y61" s="442">
        <f t="shared" si="4"/>
        <v>0</v>
      </c>
      <c r="Z61" s="442">
        <f t="shared" si="5"/>
        <v>0</v>
      </c>
      <c r="AA61" s="442">
        <f>IF(Таблица1050!$E$9=0,0,J61*10000/Таблица1050!$E$9)</f>
        <v>0</v>
      </c>
      <c r="AB61" s="442">
        <f t="shared" si="2"/>
        <v>0</v>
      </c>
    </row>
    <row r="62" spans="1:28" s="73" customFormat="1" x14ac:dyDescent="0.15">
      <c r="A62" s="250" t="s">
        <v>654</v>
      </c>
      <c r="B62" s="245" t="s">
        <v>100</v>
      </c>
      <c r="C62" s="100">
        <v>50</v>
      </c>
      <c r="D62" s="95">
        <f t="shared" si="10"/>
        <v>0</v>
      </c>
      <c r="E62" s="95">
        <f t="shared" si="10"/>
        <v>0</v>
      </c>
      <c r="F62" s="95"/>
      <c r="G62" s="95"/>
      <c r="H62" s="95"/>
      <c r="I62" s="95"/>
      <c r="J62" s="95">
        <f t="shared" si="11"/>
        <v>0</v>
      </c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433"/>
      <c r="W62" s="438"/>
      <c r="X62" s="442">
        <f t="shared" si="3"/>
        <v>0</v>
      </c>
      <c r="Y62" s="442">
        <f t="shared" si="4"/>
        <v>0</v>
      </c>
      <c r="Z62" s="442">
        <f t="shared" si="5"/>
        <v>0</v>
      </c>
      <c r="AA62" s="442">
        <f>IF(Таблица1050!$E$9=0,0,J62*10000/Таблица1050!$E$9)</f>
        <v>0</v>
      </c>
      <c r="AB62" s="442">
        <f t="shared" si="2"/>
        <v>0</v>
      </c>
    </row>
    <row r="63" spans="1:28" s="73" customFormat="1" x14ac:dyDescent="0.15">
      <c r="A63" s="250" t="s">
        <v>545</v>
      </c>
      <c r="B63" s="245" t="s">
        <v>101</v>
      </c>
      <c r="C63" s="100">
        <v>51</v>
      </c>
      <c r="D63" s="95">
        <f t="shared" si="10"/>
        <v>0</v>
      </c>
      <c r="E63" s="95">
        <f t="shared" si="10"/>
        <v>0</v>
      </c>
      <c r="F63" s="95"/>
      <c r="G63" s="95"/>
      <c r="H63" s="95"/>
      <c r="I63" s="95"/>
      <c r="J63" s="95">
        <f t="shared" si="11"/>
        <v>0</v>
      </c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433"/>
      <c r="W63" s="438"/>
      <c r="X63" s="442">
        <f t="shared" si="3"/>
        <v>0</v>
      </c>
      <c r="Y63" s="442">
        <f t="shared" si="4"/>
        <v>0</v>
      </c>
      <c r="Z63" s="442">
        <f t="shared" si="5"/>
        <v>0</v>
      </c>
      <c r="AA63" s="442">
        <f>IF(Таблица1050!$E$9=0,0,J63*10000/Таблица1050!$E$9)</f>
        <v>0</v>
      </c>
      <c r="AB63" s="442">
        <f t="shared" si="2"/>
        <v>0</v>
      </c>
    </row>
    <row r="64" spans="1:28" s="73" customFormat="1" x14ac:dyDescent="0.15">
      <c r="A64" s="250" t="s">
        <v>546</v>
      </c>
      <c r="B64" s="245" t="s">
        <v>102</v>
      </c>
      <c r="C64" s="100">
        <v>52</v>
      </c>
      <c r="D64" s="95">
        <f t="shared" si="10"/>
        <v>0</v>
      </c>
      <c r="E64" s="95">
        <f t="shared" si="10"/>
        <v>0</v>
      </c>
      <c r="F64" s="95"/>
      <c r="G64" s="95"/>
      <c r="H64" s="95"/>
      <c r="I64" s="95"/>
      <c r="J64" s="95">
        <f t="shared" si="11"/>
        <v>0</v>
      </c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433"/>
      <c r="W64" s="438"/>
      <c r="X64" s="442">
        <f t="shared" si="3"/>
        <v>0</v>
      </c>
      <c r="Y64" s="442">
        <f t="shared" si="4"/>
        <v>0</v>
      </c>
      <c r="Z64" s="442">
        <f t="shared" si="5"/>
        <v>0</v>
      </c>
      <c r="AA64" s="442">
        <f>IF(Таблица1050!$E$9=0,0,J64*10000/Таблица1050!$E$9)</f>
        <v>0</v>
      </c>
      <c r="AB64" s="442">
        <f t="shared" si="2"/>
        <v>0</v>
      </c>
    </row>
    <row r="65" spans="1:28" s="73" customFormat="1" x14ac:dyDescent="0.15">
      <c r="A65" s="250" t="s">
        <v>547</v>
      </c>
      <c r="B65" s="245" t="s">
        <v>103</v>
      </c>
      <c r="C65" s="100">
        <v>53</v>
      </c>
      <c r="D65" s="95">
        <f t="shared" si="10"/>
        <v>0</v>
      </c>
      <c r="E65" s="95">
        <f t="shared" si="10"/>
        <v>0</v>
      </c>
      <c r="F65" s="95"/>
      <c r="G65" s="95"/>
      <c r="H65" s="95"/>
      <c r="I65" s="95"/>
      <c r="J65" s="95">
        <f t="shared" si="11"/>
        <v>0</v>
      </c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433"/>
      <c r="W65" s="438"/>
      <c r="X65" s="442">
        <f t="shared" si="3"/>
        <v>0</v>
      </c>
      <c r="Y65" s="442">
        <f t="shared" si="4"/>
        <v>0</v>
      </c>
      <c r="Z65" s="442">
        <f t="shared" si="5"/>
        <v>0</v>
      </c>
      <c r="AA65" s="442">
        <f>IF(Таблица1050!$E$9=0,0,J65*10000/Таблица1050!$E$9)</f>
        <v>0</v>
      </c>
      <c r="AB65" s="442">
        <f t="shared" si="2"/>
        <v>0</v>
      </c>
    </row>
    <row r="66" spans="1:28" s="73" customFormat="1" x14ac:dyDescent="0.15">
      <c r="A66" s="250" t="s">
        <v>548</v>
      </c>
      <c r="B66" s="245" t="s">
        <v>104</v>
      </c>
      <c r="C66" s="100">
        <v>54</v>
      </c>
      <c r="D66" s="95">
        <f t="shared" si="10"/>
        <v>0</v>
      </c>
      <c r="E66" s="95">
        <f t="shared" si="10"/>
        <v>0</v>
      </c>
      <c r="F66" s="95"/>
      <c r="G66" s="95"/>
      <c r="H66" s="95"/>
      <c r="I66" s="95"/>
      <c r="J66" s="95">
        <f t="shared" si="11"/>
        <v>0</v>
      </c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433"/>
      <c r="W66" s="438"/>
      <c r="X66" s="442">
        <f t="shared" si="3"/>
        <v>0</v>
      </c>
      <c r="Y66" s="442">
        <f t="shared" si="4"/>
        <v>0</v>
      </c>
      <c r="Z66" s="442">
        <f t="shared" si="5"/>
        <v>0</v>
      </c>
      <c r="AA66" s="442">
        <f>IF(Таблица1050!$E$9=0,0,J66*10000/Таблица1050!$E$9)</f>
        <v>0</v>
      </c>
      <c r="AB66" s="442">
        <f t="shared" si="2"/>
        <v>0</v>
      </c>
    </row>
    <row r="67" spans="1:28" s="73" customFormat="1" x14ac:dyDescent="0.15">
      <c r="A67" s="250" t="s">
        <v>549</v>
      </c>
      <c r="B67" s="245" t="s">
        <v>105</v>
      </c>
      <c r="C67" s="100">
        <v>55</v>
      </c>
      <c r="D67" s="95">
        <f t="shared" si="10"/>
        <v>0</v>
      </c>
      <c r="E67" s="95">
        <f t="shared" si="10"/>
        <v>0</v>
      </c>
      <c r="F67" s="95"/>
      <c r="G67" s="95"/>
      <c r="H67" s="95"/>
      <c r="I67" s="95"/>
      <c r="J67" s="95">
        <f t="shared" si="11"/>
        <v>0</v>
      </c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433"/>
      <c r="W67" s="438"/>
      <c r="X67" s="442">
        <f t="shared" si="3"/>
        <v>0</v>
      </c>
      <c r="Y67" s="442">
        <f t="shared" si="4"/>
        <v>0</v>
      </c>
      <c r="Z67" s="442">
        <f t="shared" si="5"/>
        <v>0</v>
      </c>
      <c r="AA67" s="442">
        <f>IF(Таблица1050!$E$9=0,0,J67*10000/Таблица1050!$E$9)</f>
        <v>0</v>
      </c>
      <c r="AB67" s="442">
        <f t="shared" si="2"/>
        <v>0</v>
      </c>
    </row>
    <row r="68" spans="1:28" s="73" customFormat="1" x14ac:dyDescent="0.15">
      <c r="A68" s="250" t="s">
        <v>351</v>
      </c>
      <c r="B68" s="245" t="s">
        <v>106</v>
      </c>
      <c r="C68" s="100">
        <v>56</v>
      </c>
      <c r="D68" s="95">
        <f t="shared" si="10"/>
        <v>0</v>
      </c>
      <c r="E68" s="95">
        <f t="shared" si="10"/>
        <v>0</v>
      </c>
      <c r="F68" s="95"/>
      <c r="G68" s="95"/>
      <c r="H68" s="95"/>
      <c r="I68" s="95"/>
      <c r="J68" s="95">
        <f t="shared" si="11"/>
        <v>0</v>
      </c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433"/>
      <c r="W68" s="438"/>
      <c r="X68" s="442">
        <f t="shared" si="3"/>
        <v>0</v>
      </c>
      <c r="Y68" s="442">
        <f t="shared" si="4"/>
        <v>0</v>
      </c>
      <c r="Z68" s="442">
        <f t="shared" si="5"/>
        <v>0</v>
      </c>
      <c r="AA68" s="442">
        <f>IF(Таблица1050!$E$9=0,0,J68*10000/Таблица1050!$E$9)</f>
        <v>0</v>
      </c>
      <c r="AB68" s="442">
        <f t="shared" si="2"/>
        <v>0</v>
      </c>
    </row>
    <row r="69" spans="1:28" s="73" customFormat="1" x14ac:dyDescent="0.15">
      <c r="A69" s="250" t="s">
        <v>322</v>
      </c>
      <c r="B69" s="245" t="s">
        <v>107</v>
      </c>
      <c r="C69" s="100">
        <v>57</v>
      </c>
      <c r="D69" s="95">
        <f t="shared" si="10"/>
        <v>0</v>
      </c>
      <c r="E69" s="95">
        <f t="shared" si="10"/>
        <v>0</v>
      </c>
      <c r="F69" s="95"/>
      <c r="G69" s="95"/>
      <c r="H69" s="95"/>
      <c r="I69" s="95"/>
      <c r="J69" s="95">
        <f t="shared" si="11"/>
        <v>0</v>
      </c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433"/>
      <c r="W69" s="438"/>
      <c r="X69" s="442">
        <f t="shared" si="3"/>
        <v>0</v>
      </c>
      <c r="Y69" s="442">
        <f t="shared" si="4"/>
        <v>0</v>
      </c>
      <c r="Z69" s="442">
        <f t="shared" si="5"/>
        <v>0</v>
      </c>
      <c r="AA69" s="442">
        <f>IF(Таблица1050!$E$9=0,0,J69*10000/Таблица1050!$E$9)</f>
        <v>0</v>
      </c>
      <c r="AB69" s="442">
        <f t="shared" si="2"/>
        <v>0</v>
      </c>
    </row>
    <row r="70" spans="1:28" s="73" customFormat="1" x14ac:dyDescent="0.15">
      <c r="A70" s="250" t="s">
        <v>550</v>
      </c>
      <c r="B70" s="245" t="s">
        <v>108</v>
      </c>
      <c r="C70" s="100">
        <v>58</v>
      </c>
      <c r="D70" s="95">
        <f t="shared" si="10"/>
        <v>0</v>
      </c>
      <c r="E70" s="95">
        <f t="shared" si="10"/>
        <v>0</v>
      </c>
      <c r="F70" s="95"/>
      <c r="G70" s="95"/>
      <c r="H70" s="95"/>
      <c r="I70" s="95"/>
      <c r="J70" s="95">
        <f t="shared" si="11"/>
        <v>0</v>
      </c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433"/>
      <c r="W70" s="438"/>
      <c r="X70" s="442">
        <f t="shared" si="3"/>
        <v>0</v>
      </c>
      <c r="Y70" s="442">
        <f t="shared" si="4"/>
        <v>0</v>
      </c>
      <c r="Z70" s="442">
        <f t="shared" si="5"/>
        <v>0</v>
      </c>
      <c r="AA70" s="442">
        <f>IF(Таблица1050!$E$9=0,0,J70*10000/Таблица1050!$E$9)</f>
        <v>0</v>
      </c>
      <c r="AB70" s="442">
        <f t="shared" si="2"/>
        <v>0</v>
      </c>
    </row>
    <row r="71" spans="1:28" s="73" customFormat="1" x14ac:dyDescent="0.15">
      <c r="A71" s="90" t="s">
        <v>551</v>
      </c>
      <c r="B71" s="245" t="s">
        <v>109</v>
      </c>
      <c r="C71" s="100">
        <v>59</v>
      </c>
      <c r="D71" s="95">
        <f t="shared" si="10"/>
        <v>0</v>
      </c>
      <c r="E71" s="95">
        <f t="shared" si="10"/>
        <v>0</v>
      </c>
      <c r="F71" s="95"/>
      <c r="G71" s="95"/>
      <c r="H71" s="95"/>
      <c r="I71" s="95"/>
      <c r="J71" s="95">
        <f t="shared" si="11"/>
        <v>0</v>
      </c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433"/>
      <c r="W71" s="438"/>
      <c r="X71" s="442">
        <f t="shared" si="3"/>
        <v>0</v>
      </c>
      <c r="Y71" s="442">
        <f t="shared" si="4"/>
        <v>0</v>
      </c>
      <c r="Z71" s="442">
        <f t="shared" si="5"/>
        <v>0</v>
      </c>
      <c r="AA71" s="442">
        <f>IF(Таблица1050!$E$9=0,0,J71*10000/Таблица1050!$E$9)</f>
        <v>0</v>
      </c>
      <c r="AB71" s="442">
        <f t="shared" si="2"/>
        <v>0</v>
      </c>
    </row>
    <row r="72" spans="1:28" s="73" customFormat="1" x14ac:dyDescent="0.15">
      <c r="A72" s="90" t="s">
        <v>552</v>
      </c>
      <c r="B72" s="245" t="s">
        <v>110</v>
      </c>
      <c r="C72" s="100">
        <v>60</v>
      </c>
      <c r="D72" s="95">
        <f t="shared" si="10"/>
        <v>0</v>
      </c>
      <c r="E72" s="95">
        <f t="shared" si="10"/>
        <v>0</v>
      </c>
      <c r="F72" s="95"/>
      <c r="G72" s="95"/>
      <c r="H72" s="95"/>
      <c r="I72" s="95"/>
      <c r="J72" s="95">
        <f t="shared" si="11"/>
        <v>0</v>
      </c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433"/>
      <c r="W72" s="438"/>
      <c r="X72" s="442">
        <f t="shared" si="3"/>
        <v>0</v>
      </c>
      <c r="Y72" s="442">
        <f t="shared" si="4"/>
        <v>0</v>
      </c>
      <c r="Z72" s="442">
        <f t="shared" si="5"/>
        <v>0</v>
      </c>
      <c r="AA72" s="442">
        <f>IF(Таблица1050!$E$9=0,0,J72*10000/Таблица1050!$E$9)</f>
        <v>0</v>
      </c>
      <c r="AB72" s="442">
        <f t="shared" si="2"/>
        <v>0</v>
      </c>
    </row>
    <row r="73" spans="1:28" s="73" customFormat="1" x14ac:dyDescent="0.15">
      <c r="A73" s="90" t="s">
        <v>553</v>
      </c>
      <c r="B73" s="245" t="s">
        <v>111</v>
      </c>
      <c r="C73" s="100">
        <v>61</v>
      </c>
      <c r="D73" s="95">
        <f t="shared" si="10"/>
        <v>0</v>
      </c>
      <c r="E73" s="95">
        <f t="shared" si="10"/>
        <v>0</v>
      </c>
      <c r="F73" s="95"/>
      <c r="G73" s="95"/>
      <c r="H73" s="95"/>
      <c r="I73" s="95"/>
      <c r="J73" s="95">
        <f t="shared" si="11"/>
        <v>0</v>
      </c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433"/>
      <c r="W73" s="438"/>
      <c r="X73" s="442">
        <f t="shared" si="3"/>
        <v>0</v>
      </c>
      <c r="Y73" s="442">
        <f t="shared" si="4"/>
        <v>0</v>
      </c>
      <c r="Z73" s="442">
        <f t="shared" si="5"/>
        <v>0</v>
      </c>
      <c r="AA73" s="442">
        <f>IF(Таблица1050!$E$9=0,0,J73*10000/Таблица1050!$E$9)</f>
        <v>0</v>
      </c>
      <c r="AB73" s="442">
        <f t="shared" si="2"/>
        <v>0</v>
      </c>
    </row>
    <row r="74" spans="1:28" s="73" customFormat="1" x14ac:dyDescent="0.15">
      <c r="A74" s="90" t="s">
        <v>554</v>
      </c>
      <c r="B74" s="245" t="s">
        <v>112</v>
      </c>
      <c r="C74" s="100">
        <v>62</v>
      </c>
      <c r="D74" s="95">
        <f t="shared" si="10"/>
        <v>0</v>
      </c>
      <c r="E74" s="95">
        <f t="shared" si="10"/>
        <v>0</v>
      </c>
      <c r="F74" s="95"/>
      <c r="G74" s="95"/>
      <c r="H74" s="95"/>
      <c r="I74" s="95"/>
      <c r="J74" s="95">
        <f t="shared" si="11"/>
        <v>0</v>
      </c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433"/>
      <c r="W74" s="438"/>
      <c r="X74" s="442">
        <f t="shared" si="3"/>
        <v>0</v>
      </c>
      <c r="Y74" s="442">
        <f t="shared" si="4"/>
        <v>0</v>
      </c>
      <c r="Z74" s="442">
        <f t="shared" si="5"/>
        <v>0</v>
      </c>
      <c r="AA74" s="442">
        <f>IF(Таблица1050!$E$9=0,0,J74*10000/Таблица1050!$E$9)</f>
        <v>0</v>
      </c>
      <c r="AB74" s="442">
        <f t="shared" si="2"/>
        <v>0</v>
      </c>
    </row>
    <row r="75" spans="1:28" s="73" customFormat="1" x14ac:dyDescent="0.15">
      <c r="A75" s="90" t="s">
        <v>323</v>
      </c>
      <c r="B75" s="245" t="s">
        <v>113</v>
      </c>
      <c r="C75" s="100">
        <v>63</v>
      </c>
      <c r="D75" s="95">
        <f t="shared" si="10"/>
        <v>0</v>
      </c>
      <c r="E75" s="95">
        <f t="shared" si="10"/>
        <v>0</v>
      </c>
      <c r="F75" s="95"/>
      <c r="G75" s="95"/>
      <c r="H75" s="95"/>
      <c r="I75" s="95"/>
      <c r="J75" s="95">
        <f t="shared" si="11"/>
        <v>0</v>
      </c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433"/>
      <c r="W75" s="438"/>
      <c r="X75" s="442">
        <f t="shared" si="3"/>
        <v>0</v>
      </c>
      <c r="Y75" s="442">
        <f t="shared" si="4"/>
        <v>0</v>
      </c>
      <c r="Z75" s="442">
        <f t="shared" si="5"/>
        <v>0</v>
      </c>
      <c r="AA75" s="442">
        <f>IF(Таблица1050!$E$9=0,0,J75*10000/Таблица1050!$E$9)</f>
        <v>0</v>
      </c>
      <c r="AB75" s="442">
        <f t="shared" si="2"/>
        <v>0</v>
      </c>
    </row>
    <row r="76" spans="1:28" s="73" customFormat="1" ht="12.75" customHeight="1" x14ac:dyDescent="0.15">
      <c r="A76" s="90" t="s">
        <v>555</v>
      </c>
      <c r="B76" s="245" t="s">
        <v>114</v>
      </c>
      <c r="C76" s="100">
        <v>64</v>
      </c>
      <c r="D76" s="95">
        <f t="shared" si="10"/>
        <v>0</v>
      </c>
      <c r="E76" s="95">
        <f t="shared" si="10"/>
        <v>0</v>
      </c>
      <c r="F76" s="95"/>
      <c r="G76" s="95"/>
      <c r="H76" s="95"/>
      <c r="I76" s="95"/>
      <c r="J76" s="95">
        <f t="shared" si="11"/>
        <v>0</v>
      </c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433"/>
      <c r="W76" s="438"/>
      <c r="X76" s="442">
        <f t="shared" si="3"/>
        <v>0</v>
      </c>
      <c r="Y76" s="442">
        <f t="shared" si="4"/>
        <v>0</v>
      </c>
      <c r="Z76" s="442">
        <f t="shared" si="5"/>
        <v>0</v>
      </c>
      <c r="AA76" s="442">
        <f>IF(Таблица1050!$E$9=0,0,J76*10000/Таблица1050!$E$9)</f>
        <v>0</v>
      </c>
      <c r="AB76" s="442">
        <f t="shared" si="2"/>
        <v>0</v>
      </c>
    </row>
    <row r="77" spans="1:28" s="73" customFormat="1" x14ac:dyDescent="0.15">
      <c r="A77" s="90" t="s">
        <v>1451</v>
      </c>
      <c r="B77" s="245" t="s">
        <v>115</v>
      </c>
      <c r="C77" s="100">
        <v>65</v>
      </c>
      <c r="D77" s="95">
        <f t="shared" si="10"/>
        <v>0</v>
      </c>
      <c r="E77" s="95">
        <f t="shared" si="10"/>
        <v>0</v>
      </c>
      <c r="F77" s="95"/>
      <c r="G77" s="95"/>
      <c r="H77" s="95"/>
      <c r="I77" s="95"/>
      <c r="J77" s="95">
        <f t="shared" si="11"/>
        <v>0</v>
      </c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433"/>
      <c r="W77" s="438"/>
      <c r="X77" s="442">
        <f t="shared" si="3"/>
        <v>0</v>
      </c>
      <c r="Y77" s="442">
        <f t="shared" si="4"/>
        <v>0</v>
      </c>
      <c r="Z77" s="442">
        <f t="shared" si="5"/>
        <v>0</v>
      </c>
      <c r="AA77" s="442">
        <f>IF(Таблица1050!$E$9=0,0,J77*10000/Таблица1050!$E$9)</f>
        <v>0</v>
      </c>
      <c r="AB77" s="442">
        <f t="shared" si="2"/>
        <v>0</v>
      </c>
    </row>
    <row r="78" spans="1:28" s="73" customFormat="1" x14ac:dyDescent="0.15">
      <c r="A78" s="90" t="s">
        <v>155</v>
      </c>
      <c r="B78" s="245" t="s">
        <v>116</v>
      </c>
      <c r="C78" s="100">
        <v>66</v>
      </c>
      <c r="D78" s="95">
        <f>H78</f>
        <v>0</v>
      </c>
      <c r="E78" s="95">
        <f>I78</f>
        <v>0</v>
      </c>
      <c r="F78" s="95" t="s">
        <v>807</v>
      </c>
      <c r="G78" s="95" t="s">
        <v>807</v>
      </c>
      <c r="H78" s="95"/>
      <c r="I78" s="95"/>
      <c r="J78" s="95">
        <f>L78</f>
        <v>0</v>
      </c>
      <c r="K78" s="95" t="s">
        <v>807</v>
      </c>
      <c r="L78" s="95"/>
      <c r="M78" s="95" t="s">
        <v>807</v>
      </c>
      <c r="N78" s="95" t="s">
        <v>807</v>
      </c>
      <c r="O78" s="95" t="s">
        <v>807</v>
      </c>
      <c r="P78" s="95"/>
      <c r="Q78" s="95"/>
      <c r="R78" s="95"/>
      <c r="S78" s="95"/>
      <c r="T78" s="95"/>
      <c r="U78" s="95"/>
      <c r="V78" s="433"/>
      <c r="W78" s="438"/>
      <c r="X78" s="442">
        <f t="shared" si="3"/>
        <v>0</v>
      </c>
      <c r="Y78" s="442">
        <f t="shared" si="4"/>
        <v>0</v>
      </c>
      <c r="Z78" s="442">
        <f t="shared" si="5"/>
        <v>0</v>
      </c>
      <c r="AA78" s="442">
        <f>IF(Таблица1050!$E$9=0,0,J78*10000/Таблица1050!$E$9)</f>
        <v>0</v>
      </c>
      <c r="AB78" s="442">
        <f t="shared" ref="AB78:AB96" si="12">(D78-E78)/1.2</f>
        <v>0</v>
      </c>
    </row>
    <row r="79" spans="1:28" s="73" customFormat="1" x14ac:dyDescent="0.15">
      <c r="A79" s="90" t="s">
        <v>214</v>
      </c>
      <c r="B79" s="245" t="s">
        <v>117</v>
      </c>
      <c r="C79" s="100">
        <v>67</v>
      </c>
      <c r="D79" s="95">
        <f>F79+H79+M79</f>
        <v>0</v>
      </c>
      <c r="E79" s="95">
        <f>G79+I79+N79</f>
        <v>0</v>
      </c>
      <c r="F79" s="95"/>
      <c r="G79" s="95"/>
      <c r="H79" s="95"/>
      <c r="I79" s="95"/>
      <c r="J79" s="95">
        <f>K79+L79+O79</f>
        <v>0</v>
      </c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433"/>
      <c r="W79" s="438"/>
      <c r="X79" s="442">
        <f t="shared" ref="X79:X96" si="13">IF(D79=0,0,J79*100/D79)</f>
        <v>0</v>
      </c>
      <c r="Y79" s="442">
        <f t="shared" ref="Y79:Y96" si="14">IF(D79=0,0,E79*100/D79)</f>
        <v>0</v>
      </c>
      <c r="Z79" s="442">
        <f t="shared" ref="Z79:Z96" si="15">IF(J79=0,0,E79/J79)</f>
        <v>0</v>
      </c>
      <c r="AA79" s="442">
        <f>IF(Таблица1050!$E$9=0,0,J79*10000/Таблица1050!$E$9)</f>
        <v>0</v>
      </c>
      <c r="AB79" s="442">
        <f t="shared" si="12"/>
        <v>0</v>
      </c>
    </row>
    <row r="80" spans="1:28" s="73" customFormat="1" x14ac:dyDescent="0.15">
      <c r="A80" s="90" t="s">
        <v>200</v>
      </c>
      <c r="B80" s="245" t="s">
        <v>118</v>
      </c>
      <c r="C80" s="100">
        <v>68</v>
      </c>
      <c r="D80" s="95">
        <f>F80+H80+M80</f>
        <v>0</v>
      </c>
      <c r="E80" s="95">
        <f>G80+I80+N80</f>
        <v>0</v>
      </c>
      <c r="F80" s="95"/>
      <c r="G80" s="95"/>
      <c r="H80" s="95"/>
      <c r="I80" s="95"/>
      <c r="J80" s="95">
        <f>K80+L80+O80</f>
        <v>0</v>
      </c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433"/>
      <c r="W80" s="438"/>
      <c r="X80" s="442">
        <f t="shared" si="13"/>
        <v>0</v>
      </c>
      <c r="Y80" s="442">
        <f t="shared" si="14"/>
        <v>0</v>
      </c>
      <c r="Z80" s="442">
        <f t="shared" si="15"/>
        <v>0</v>
      </c>
      <c r="AA80" s="442">
        <f>IF(Таблица1050!$E$9=0,0,J80*10000/Таблица1050!$E$9)</f>
        <v>0</v>
      </c>
      <c r="AB80" s="442">
        <f t="shared" si="12"/>
        <v>0</v>
      </c>
    </row>
    <row r="81" spans="1:28" s="73" customFormat="1" x14ac:dyDescent="0.15">
      <c r="A81" s="90" t="s">
        <v>324</v>
      </c>
      <c r="B81" s="245" t="s">
        <v>119</v>
      </c>
      <c r="C81" s="100">
        <v>69</v>
      </c>
      <c r="D81" s="95">
        <f>F81</f>
        <v>0</v>
      </c>
      <c r="E81" s="95">
        <f>G81</f>
        <v>0</v>
      </c>
      <c r="F81" s="95"/>
      <c r="G81" s="95"/>
      <c r="H81" s="95" t="s">
        <v>809</v>
      </c>
      <c r="I81" s="95" t="s">
        <v>809</v>
      </c>
      <c r="J81" s="95">
        <f>K81</f>
        <v>0</v>
      </c>
      <c r="K81" s="95"/>
      <c r="L81" s="95" t="s">
        <v>809</v>
      </c>
      <c r="M81" s="95" t="s">
        <v>809</v>
      </c>
      <c r="N81" s="95" t="s">
        <v>809</v>
      </c>
      <c r="O81" s="95" t="s">
        <v>809</v>
      </c>
      <c r="P81" s="95"/>
      <c r="Q81" s="95"/>
      <c r="R81" s="95"/>
      <c r="S81" s="95"/>
      <c r="T81" s="95"/>
      <c r="U81" s="95"/>
      <c r="V81" s="433"/>
      <c r="W81" s="438"/>
      <c r="X81" s="442">
        <f t="shared" si="13"/>
        <v>0</v>
      </c>
      <c r="Y81" s="442">
        <f t="shared" si="14"/>
        <v>0</v>
      </c>
      <c r="Z81" s="442">
        <f t="shared" si="15"/>
        <v>0</v>
      </c>
      <c r="AA81" s="442">
        <f>IF(Таблица1050!$E$9=0,0,J81*10000/Таблица1050!$E$9)</f>
        <v>0</v>
      </c>
      <c r="AB81" s="442">
        <f t="shared" si="12"/>
        <v>0</v>
      </c>
    </row>
    <row r="82" spans="1:28" s="73" customFormat="1" x14ac:dyDescent="0.15">
      <c r="A82" s="90" t="s">
        <v>201</v>
      </c>
      <c r="B82" s="245" t="s">
        <v>120</v>
      </c>
      <c r="C82" s="100">
        <v>70</v>
      </c>
      <c r="D82" s="95">
        <f>F82+H82+M82</f>
        <v>0</v>
      </c>
      <c r="E82" s="95">
        <f>G82+I82+N82</f>
        <v>0</v>
      </c>
      <c r="F82" s="95"/>
      <c r="G82" s="95"/>
      <c r="H82" s="95"/>
      <c r="I82" s="95"/>
      <c r="J82" s="95">
        <f>K82+L82+O82</f>
        <v>0</v>
      </c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433"/>
      <c r="W82" s="438"/>
      <c r="X82" s="442">
        <f t="shared" si="13"/>
        <v>0</v>
      </c>
      <c r="Y82" s="442">
        <f t="shared" si="14"/>
        <v>0</v>
      </c>
      <c r="Z82" s="442">
        <f t="shared" si="15"/>
        <v>0</v>
      </c>
      <c r="AA82" s="442">
        <f>IF(Таблица1050!$E$9=0,0,J82*10000/Таблица1050!$E$9)</f>
        <v>0</v>
      </c>
      <c r="AB82" s="442">
        <f t="shared" si="12"/>
        <v>0</v>
      </c>
    </row>
    <row r="83" spans="1:28" s="73" customFormat="1" x14ac:dyDescent="0.15">
      <c r="A83" s="90" t="s">
        <v>325</v>
      </c>
      <c r="B83" s="245" t="s">
        <v>121</v>
      </c>
      <c r="C83" s="100">
        <v>71</v>
      </c>
      <c r="D83" s="95">
        <f>F83</f>
        <v>0</v>
      </c>
      <c r="E83" s="95">
        <f>G83</f>
        <v>0</v>
      </c>
      <c r="F83" s="95"/>
      <c r="G83" s="95"/>
      <c r="H83" s="95" t="s">
        <v>809</v>
      </c>
      <c r="I83" s="95" t="s">
        <v>809</v>
      </c>
      <c r="J83" s="95">
        <f>K83</f>
        <v>0</v>
      </c>
      <c r="K83" s="95"/>
      <c r="L83" s="95" t="s">
        <v>809</v>
      </c>
      <c r="M83" s="95" t="s">
        <v>809</v>
      </c>
      <c r="N83" s="95" t="s">
        <v>809</v>
      </c>
      <c r="O83" s="95" t="s">
        <v>809</v>
      </c>
      <c r="P83" s="95"/>
      <c r="Q83" s="95"/>
      <c r="R83" s="95"/>
      <c r="S83" s="95"/>
      <c r="T83" s="95"/>
      <c r="U83" s="95"/>
      <c r="V83" s="433"/>
      <c r="W83" s="438"/>
      <c r="X83" s="442">
        <f t="shared" si="13"/>
        <v>0</v>
      </c>
      <c r="Y83" s="442">
        <f t="shared" si="14"/>
        <v>0</v>
      </c>
      <c r="Z83" s="442">
        <f t="shared" si="15"/>
        <v>0</v>
      </c>
      <c r="AA83" s="442">
        <f>IF(Таблица1050!$E$9=0,0,J83*10000/Таблица1050!$E$9)</f>
        <v>0</v>
      </c>
      <c r="AB83" s="442">
        <f t="shared" si="12"/>
        <v>0</v>
      </c>
    </row>
    <row r="84" spans="1:28" s="73" customFormat="1" x14ac:dyDescent="0.15">
      <c r="A84" s="90" t="s">
        <v>202</v>
      </c>
      <c r="B84" s="245" t="s">
        <v>122</v>
      </c>
      <c r="C84" s="100">
        <v>72</v>
      </c>
      <c r="D84" s="95">
        <f>F84+H84+M84</f>
        <v>0</v>
      </c>
      <c r="E84" s="95">
        <f>G84+I84+N84</f>
        <v>0</v>
      </c>
      <c r="F84" s="95"/>
      <c r="G84" s="95"/>
      <c r="H84" s="95"/>
      <c r="I84" s="95"/>
      <c r="J84" s="95">
        <f>K84+L84+O84</f>
        <v>0</v>
      </c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433"/>
      <c r="W84" s="438"/>
      <c r="X84" s="442">
        <f t="shared" si="13"/>
        <v>0</v>
      </c>
      <c r="Y84" s="442">
        <f t="shared" si="14"/>
        <v>0</v>
      </c>
      <c r="Z84" s="442">
        <f t="shared" si="15"/>
        <v>0</v>
      </c>
      <c r="AA84" s="442">
        <f>IF(Таблица1050!$E$9=0,0,J84*10000/Таблица1050!$E$9)</f>
        <v>0</v>
      </c>
      <c r="AB84" s="442">
        <f t="shared" si="12"/>
        <v>0</v>
      </c>
    </row>
    <row r="85" spans="1:28" s="73" customFormat="1" x14ac:dyDescent="0.15">
      <c r="A85" s="90" t="s">
        <v>326</v>
      </c>
      <c r="B85" s="245" t="s">
        <v>123</v>
      </c>
      <c r="C85" s="100">
        <v>73</v>
      </c>
      <c r="D85" s="95">
        <f>F85</f>
        <v>0</v>
      </c>
      <c r="E85" s="95">
        <f>G85</f>
        <v>0</v>
      </c>
      <c r="F85" s="95"/>
      <c r="G85" s="95"/>
      <c r="H85" s="95" t="s">
        <v>809</v>
      </c>
      <c r="I85" s="95" t="s">
        <v>809</v>
      </c>
      <c r="J85" s="95">
        <f>K85</f>
        <v>0</v>
      </c>
      <c r="K85" s="95"/>
      <c r="L85" s="95" t="s">
        <v>809</v>
      </c>
      <c r="M85" s="95" t="s">
        <v>809</v>
      </c>
      <c r="N85" s="95" t="s">
        <v>809</v>
      </c>
      <c r="O85" s="95" t="s">
        <v>809</v>
      </c>
      <c r="P85" s="95"/>
      <c r="Q85" s="95"/>
      <c r="R85" s="95"/>
      <c r="S85" s="95"/>
      <c r="T85" s="95"/>
      <c r="U85" s="95"/>
      <c r="V85" s="433"/>
      <c r="W85" s="438"/>
      <c r="X85" s="442">
        <f t="shared" si="13"/>
        <v>0</v>
      </c>
      <c r="Y85" s="442">
        <f t="shared" si="14"/>
        <v>0</v>
      </c>
      <c r="Z85" s="442">
        <f t="shared" si="15"/>
        <v>0</v>
      </c>
      <c r="AA85" s="442">
        <f>IF(Таблица1050!$E$9=0,0,J85*10000/Таблица1050!$E$9)</f>
        <v>0</v>
      </c>
      <c r="AB85" s="442">
        <f t="shared" si="12"/>
        <v>0</v>
      </c>
    </row>
    <row r="86" spans="1:28" s="73" customFormat="1" x14ac:dyDescent="0.15">
      <c r="A86" s="90" t="s">
        <v>48</v>
      </c>
      <c r="B86" s="245" t="s">
        <v>124</v>
      </c>
      <c r="C86" s="100">
        <v>74</v>
      </c>
      <c r="D86" s="95">
        <f>F86+H86+M86</f>
        <v>0</v>
      </c>
      <c r="E86" s="95">
        <f>G86+I86+N86</f>
        <v>0</v>
      </c>
      <c r="F86" s="95"/>
      <c r="G86" s="95"/>
      <c r="H86" s="95"/>
      <c r="I86" s="95"/>
      <c r="J86" s="95">
        <f>K86+L86+O86</f>
        <v>0</v>
      </c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433"/>
      <c r="W86" s="438"/>
      <c r="X86" s="442">
        <f t="shared" si="13"/>
        <v>0</v>
      </c>
      <c r="Y86" s="442">
        <f t="shared" si="14"/>
        <v>0</v>
      </c>
      <c r="Z86" s="442">
        <f t="shared" si="15"/>
        <v>0</v>
      </c>
      <c r="AA86" s="442">
        <f>IF(Таблица1050!$E$9=0,0,J86*10000/Таблица1050!$E$9)</f>
        <v>0</v>
      </c>
      <c r="AB86" s="442">
        <f t="shared" si="12"/>
        <v>0</v>
      </c>
    </row>
    <row r="87" spans="1:28" s="73" customFormat="1" x14ac:dyDescent="0.15">
      <c r="A87" s="90" t="s">
        <v>327</v>
      </c>
      <c r="B87" s="245" t="s">
        <v>125</v>
      </c>
      <c r="C87" s="100">
        <v>75</v>
      </c>
      <c r="D87" s="95">
        <f>F87</f>
        <v>0</v>
      </c>
      <c r="E87" s="95">
        <f>G87</f>
        <v>0</v>
      </c>
      <c r="F87" s="95"/>
      <c r="G87" s="95"/>
      <c r="H87" s="95" t="s">
        <v>809</v>
      </c>
      <c r="I87" s="95" t="s">
        <v>809</v>
      </c>
      <c r="J87" s="95">
        <f>K87</f>
        <v>0</v>
      </c>
      <c r="K87" s="95"/>
      <c r="L87" s="95" t="s">
        <v>809</v>
      </c>
      <c r="M87" s="95" t="s">
        <v>809</v>
      </c>
      <c r="N87" s="95" t="s">
        <v>809</v>
      </c>
      <c r="O87" s="95" t="s">
        <v>809</v>
      </c>
      <c r="P87" s="95"/>
      <c r="Q87" s="95"/>
      <c r="R87" s="95"/>
      <c r="S87" s="95"/>
      <c r="T87" s="95"/>
      <c r="U87" s="95"/>
      <c r="V87" s="433"/>
      <c r="W87" s="438"/>
      <c r="X87" s="442">
        <f t="shared" si="13"/>
        <v>0</v>
      </c>
      <c r="Y87" s="442">
        <f t="shared" si="14"/>
        <v>0</v>
      </c>
      <c r="Z87" s="442">
        <f t="shared" si="15"/>
        <v>0</v>
      </c>
      <c r="AA87" s="442">
        <f>IF(Таблица1050!$E$9=0,0,J87*10000/Таблица1050!$E$9)</f>
        <v>0</v>
      </c>
      <c r="AB87" s="442">
        <f t="shared" si="12"/>
        <v>0</v>
      </c>
    </row>
    <row r="88" spans="1:28" s="73" customFormat="1" x14ac:dyDescent="0.15">
      <c r="A88" s="90" t="s">
        <v>203</v>
      </c>
      <c r="B88" s="245" t="s">
        <v>126</v>
      </c>
      <c r="C88" s="100">
        <v>76</v>
      </c>
      <c r="D88" s="95">
        <f t="shared" ref="D88:E103" si="16">F88+H88+M88</f>
        <v>0</v>
      </c>
      <c r="E88" s="95">
        <f t="shared" si="16"/>
        <v>0</v>
      </c>
      <c r="F88" s="95"/>
      <c r="G88" s="95"/>
      <c r="H88" s="95"/>
      <c r="I88" s="95"/>
      <c r="J88" s="95">
        <f t="shared" ref="J88:J95" si="17">K88+L88+O88</f>
        <v>0</v>
      </c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433"/>
      <c r="W88" s="438"/>
      <c r="X88" s="442">
        <f t="shared" si="13"/>
        <v>0</v>
      </c>
      <c r="Y88" s="442">
        <f t="shared" si="14"/>
        <v>0</v>
      </c>
      <c r="Z88" s="442">
        <f t="shared" si="15"/>
        <v>0</v>
      </c>
      <c r="AA88" s="442">
        <f>IF(Таблица1050!$E$9=0,0,J88*10000/Таблица1050!$E$9)</f>
        <v>0</v>
      </c>
      <c r="AB88" s="442">
        <f t="shared" si="12"/>
        <v>0</v>
      </c>
    </row>
    <row r="89" spans="1:28" s="73" customFormat="1" x14ac:dyDescent="0.15">
      <c r="A89" s="90" t="s">
        <v>172</v>
      </c>
      <c r="B89" s="245" t="s">
        <v>127</v>
      </c>
      <c r="C89" s="100">
        <v>77</v>
      </c>
      <c r="D89" s="95">
        <f t="shared" si="16"/>
        <v>0</v>
      </c>
      <c r="E89" s="95">
        <f t="shared" si="16"/>
        <v>0</v>
      </c>
      <c r="F89" s="95"/>
      <c r="G89" s="95"/>
      <c r="H89" s="95"/>
      <c r="I89" s="95"/>
      <c r="J89" s="95">
        <f t="shared" si="17"/>
        <v>0</v>
      </c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433"/>
      <c r="W89" s="438"/>
      <c r="X89" s="442">
        <f t="shared" si="13"/>
        <v>0</v>
      </c>
      <c r="Y89" s="442">
        <f t="shared" si="14"/>
        <v>0</v>
      </c>
      <c r="Z89" s="442">
        <f t="shared" si="15"/>
        <v>0</v>
      </c>
      <c r="AA89" s="442">
        <f>IF(Таблица1050!$E$9=0,0,J89*10000/Таблица1050!$E$9)</f>
        <v>0</v>
      </c>
      <c r="AB89" s="442">
        <f t="shared" si="12"/>
        <v>0</v>
      </c>
    </row>
    <row r="90" spans="1:28" s="73" customFormat="1" x14ac:dyDescent="0.15">
      <c r="A90" s="90" t="s">
        <v>192</v>
      </c>
      <c r="B90" s="245" t="s">
        <v>128</v>
      </c>
      <c r="C90" s="100">
        <v>78</v>
      </c>
      <c r="D90" s="95">
        <f t="shared" si="16"/>
        <v>0</v>
      </c>
      <c r="E90" s="95">
        <f t="shared" si="16"/>
        <v>0</v>
      </c>
      <c r="F90" s="95"/>
      <c r="G90" s="95"/>
      <c r="H90" s="95"/>
      <c r="I90" s="95"/>
      <c r="J90" s="95">
        <f t="shared" si="17"/>
        <v>0</v>
      </c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433"/>
      <c r="W90" s="438"/>
      <c r="X90" s="442">
        <f t="shared" si="13"/>
        <v>0</v>
      </c>
      <c r="Y90" s="442">
        <f t="shared" si="14"/>
        <v>0</v>
      </c>
      <c r="Z90" s="442">
        <f t="shared" si="15"/>
        <v>0</v>
      </c>
      <c r="AA90" s="442">
        <f>IF(Таблица1050!$E$9=0,0,J90*10000/Таблица1050!$E$9)</f>
        <v>0</v>
      </c>
      <c r="AB90" s="442">
        <f t="shared" si="12"/>
        <v>0</v>
      </c>
    </row>
    <row r="91" spans="1:28" s="73" customFormat="1" x14ac:dyDescent="0.15">
      <c r="A91" s="90" t="s">
        <v>328</v>
      </c>
      <c r="B91" s="245" t="s">
        <v>129</v>
      </c>
      <c r="C91" s="100">
        <v>79</v>
      </c>
      <c r="D91" s="95">
        <f t="shared" si="16"/>
        <v>0</v>
      </c>
      <c r="E91" s="95">
        <f t="shared" si="16"/>
        <v>0</v>
      </c>
      <c r="F91" s="95"/>
      <c r="G91" s="95"/>
      <c r="H91" s="95"/>
      <c r="I91" s="95"/>
      <c r="J91" s="95">
        <f t="shared" si="17"/>
        <v>0</v>
      </c>
      <c r="K91" s="95"/>
      <c r="L91" s="95"/>
      <c r="M91" s="95"/>
      <c r="N91" s="95"/>
      <c r="O91" s="95"/>
      <c r="P91" s="95"/>
      <c r="Q91" s="95"/>
      <c r="R91" s="95"/>
      <c r="S91" s="95"/>
      <c r="T91" s="95"/>
      <c r="U91" s="95"/>
      <c r="V91" s="433"/>
      <c r="W91" s="438"/>
      <c r="X91" s="442">
        <f t="shared" si="13"/>
        <v>0</v>
      </c>
      <c r="Y91" s="442">
        <f t="shared" si="14"/>
        <v>0</v>
      </c>
      <c r="Z91" s="442">
        <f t="shared" si="15"/>
        <v>0</v>
      </c>
      <c r="AA91" s="442">
        <f>IF(Таблица1050!$E$9=0,0,J91*10000/Таблица1050!$E$9)</f>
        <v>0</v>
      </c>
      <c r="AB91" s="442">
        <f t="shared" si="12"/>
        <v>0</v>
      </c>
    </row>
    <row r="92" spans="1:28" s="73" customFormat="1" x14ac:dyDescent="0.15">
      <c r="A92" s="90" t="s">
        <v>173</v>
      </c>
      <c r="B92" s="245" t="s">
        <v>88</v>
      </c>
      <c r="C92" s="100">
        <v>80</v>
      </c>
      <c r="D92" s="95">
        <f t="shared" si="16"/>
        <v>0</v>
      </c>
      <c r="E92" s="95">
        <f t="shared" si="16"/>
        <v>0</v>
      </c>
      <c r="F92" s="95"/>
      <c r="G92" s="95"/>
      <c r="H92" s="95"/>
      <c r="I92" s="95"/>
      <c r="J92" s="95">
        <f t="shared" si="17"/>
        <v>0</v>
      </c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433"/>
      <c r="W92" s="438"/>
      <c r="X92" s="442">
        <f t="shared" si="13"/>
        <v>0</v>
      </c>
      <c r="Y92" s="442">
        <f t="shared" si="14"/>
        <v>0</v>
      </c>
      <c r="Z92" s="442">
        <f t="shared" si="15"/>
        <v>0</v>
      </c>
      <c r="AA92" s="442">
        <f>IF(Таблица1050!$E$9=0,0,J92*10000/Таблица1050!$E$9)</f>
        <v>0</v>
      </c>
      <c r="AB92" s="442">
        <f t="shared" si="12"/>
        <v>0</v>
      </c>
    </row>
    <row r="93" spans="1:28" s="73" customFormat="1" x14ac:dyDescent="0.15">
      <c r="A93" s="90" t="s">
        <v>212</v>
      </c>
      <c r="B93" s="245" t="s">
        <v>87</v>
      </c>
      <c r="C93" s="100">
        <v>81</v>
      </c>
      <c r="D93" s="95">
        <f t="shared" si="16"/>
        <v>0</v>
      </c>
      <c r="E93" s="95">
        <f t="shared" si="16"/>
        <v>0</v>
      </c>
      <c r="F93" s="95"/>
      <c r="G93" s="95"/>
      <c r="H93" s="95"/>
      <c r="I93" s="95"/>
      <c r="J93" s="95">
        <f t="shared" si="17"/>
        <v>0</v>
      </c>
      <c r="K93" s="95"/>
      <c r="L93" s="95"/>
      <c r="M93" s="95"/>
      <c r="N93" s="95"/>
      <c r="O93" s="95"/>
      <c r="P93" s="95"/>
      <c r="Q93" s="95"/>
      <c r="R93" s="95"/>
      <c r="S93" s="95"/>
      <c r="T93" s="95"/>
      <c r="U93" s="95"/>
      <c r="V93" s="433"/>
      <c r="W93" s="438"/>
      <c r="X93" s="442">
        <f t="shared" si="13"/>
        <v>0</v>
      </c>
      <c r="Y93" s="442">
        <f t="shared" si="14"/>
        <v>0</v>
      </c>
      <c r="Z93" s="442">
        <f t="shared" si="15"/>
        <v>0</v>
      </c>
      <c r="AA93" s="442">
        <f>IF(Таблица1050!$E$9=0,0,J93*10000/Таблица1050!$E$9)</f>
        <v>0</v>
      </c>
      <c r="AB93" s="442">
        <f t="shared" si="12"/>
        <v>0</v>
      </c>
    </row>
    <row r="94" spans="1:28" s="73" customFormat="1" x14ac:dyDescent="0.15">
      <c r="A94" s="90" t="s">
        <v>215</v>
      </c>
      <c r="B94" s="245" t="s">
        <v>86</v>
      </c>
      <c r="C94" s="100">
        <v>82</v>
      </c>
      <c r="D94" s="95">
        <f t="shared" si="16"/>
        <v>0</v>
      </c>
      <c r="E94" s="95">
        <f t="shared" si="16"/>
        <v>0</v>
      </c>
      <c r="F94" s="95"/>
      <c r="G94" s="95"/>
      <c r="H94" s="95"/>
      <c r="I94" s="95"/>
      <c r="J94" s="95">
        <f t="shared" si="17"/>
        <v>0</v>
      </c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433"/>
      <c r="W94" s="438"/>
      <c r="X94" s="442">
        <f t="shared" si="13"/>
        <v>0</v>
      </c>
      <c r="Y94" s="442">
        <f t="shared" si="14"/>
        <v>0</v>
      </c>
      <c r="Z94" s="442">
        <f t="shared" si="15"/>
        <v>0</v>
      </c>
      <c r="AA94" s="442">
        <f>IF(Таблица1050!$E$9=0,0,J94*10000/Таблица1050!$E$9)</f>
        <v>0</v>
      </c>
      <c r="AB94" s="442">
        <f t="shared" si="12"/>
        <v>0</v>
      </c>
    </row>
    <row r="95" spans="1:28" s="73" customFormat="1" x14ac:dyDescent="0.15">
      <c r="A95" s="90" t="s">
        <v>204</v>
      </c>
      <c r="B95" s="245" t="s">
        <v>85</v>
      </c>
      <c r="C95" s="100">
        <v>83</v>
      </c>
      <c r="D95" s="95">
        <f t="shared" si="16"/>
        <v>0</v>
      </c>
      <c r="E95" s="95">
        <f t="shared" si="16"/>
        <v>0</v>
      </c>
      <c r="F95" s="95"/>
      <c r="G95" s="95"/>
      <c r="H95" s="95"/>
      <c r="I95" s="95"/>
      <c r="J95" s="95">
        <f t="shared" si="17"/>
        <v>0</v>
      </c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433"/>
      <c r="W95" s="438"/>
      <c r="X95" s="442">
        <f t="shared" si="13"/>
        <v>0</v>
      </c>
      <c r="Y95" s="442">
        <f t="shared" si="14"/>
        <v>0</v>
      </c>
      <c r="Z95" s="442">
        <f t="shared" si="15"/>
        <v>0</v>
      </c>
      <c r="AA95" s="442">
        <f>IF(Таблица1050!$E$9=0,0,J95*10000/Таблица1050!$E$9)</f>
        <v>0</v>
      </c>
      <c r="AB95" s="442">
        <f t="shared" si="12"/>
        <v>0</v>
      </c>
    </row>
    <row r="96" spans="1:28" s="73" customFormat="1" ht="21" x14ac:dyDescent="0.15">
      <c r="A96" s="90" t="s">
        <v>1452</v>
      </c>
      <c r="B96" s="245" t="s">
        <v>84</v>
      </c>
      <c r="C96" s="100">
        <v>84</v>
      </c>
      <c r="D96" s="95">
        <f t="shared" si="16"/>
        <v>0</v>
      </c>
      <c r="E96" s="95">
        <f>N96+G96+I96</f>
        <v>0</v>
      </c>
      <c r="F96" s="95"/>
      <c r="G96" s="95"/>
      <c r="H96" s="95"/>
      <c r="I96" s="95"/>
      <c r="J96" s="95">
        <f>O96+K96+L96</f>
        <v>0</v>
      </c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433"/>
      <c r="W96" s="438"/>
      <c r="X96" s="442">
        <f t="shared" si="13"/>
        <v>0</v>
      </c>
      <c r="Y96" s="442">
        <f t="shared" si="14"/>
        <v>0</v>
      </c>
      <c r="Z96" s="442">
        <f t="shared" si="15"/>
        <v>0</v>
      </c>
      <c r="AA96" s="442">
        <f>IF(Таблица1050!$E$9=0,0,J96*10000/Таблица1050!$E$9)</f>
        <v>0</v>
      </c>
      <c r="AB96" s="442">
        <f t="shared" si="12"/>
        <v>0</v>
      </c>
    </row>
    <row r="97" spans="1:28" s="73" customFormat="1" x14ac:dyDescent="0.15">
      <c r="A97" s="90" t="s">
        <v>1453</v>
      </c>
      <c r="B97" s="419" t="s">
        <v>1369</v>
      </c>
      <c r="C97" s="100">
        <v>85</v>
      </c>
      <c r="D97" s="95">
        <f>M97</f>
        <v>0</v>
      </c>
      <c r="E97" s="95">
        <f>N97</f>
        <v>0</v>
      </c>
      <c r="F97" s="98" t="s">
        <v>807</v>
      </c>
      <c r="G97" s="98" t="s">
        <v>807</v>
      </c>
      <c r="H97" s="98" t="s">
        <v>807</v>
      </c>
      <c r="I97" s="98" t="s">
        <v>807</v>
      </c>
      <c r="J97" s="95">
        <f>O97</f>
        <v>0</v>
      </c>
      <c r="K97" s="98" t="s">
        <v>807</v>
      </c>
      <c r="L97" s="98" t="s">
        <v>807</v>
      </c>
      <c r="M97" s="95"/>
      <c r="N97" s="95"/>
      <c r="O97" s="95"/>
      <c r="P97" s="95"/>
      <c r="Q97" s="95"/>
      <c r="R97" s="95"/>
      <c r="S97" s="95"/>
      <c r="T97" s="95"/>
      <c r="U97" s="95"/>
      <c r="V97" s="433"/>
      <c r="W97" s="438"/>
      <c r="X97" s="444" t="s">
        <v>807</v>
      </c>
      <c r="Y97" s="444" t="s">
        <v>807</v>
      </c>
      <c r="Z97" s="444" t="s">
        <v>807</v>
      </c>
      <c r="AA97" s="444" t="s">
        <v>807</v>
      </c>
      <c r="AB97" s="444" t="s">
        <v>807</v>
      </c>
    </row>
    <row r="98" spans="1:28" s="73" customFormat="1" x14ac:dyDescent="0.15">
      <c r="A98" s="250" t="s">
        <v>167</v>
      </c>
      <c r="B98" s="245" t="s">
        <v>83</v>
      </c>
      <c r="C98" s="100">
        <v>86</v>
      </c>
      <c r="D98" s="95">
        <f t="shared" si="16"/>
        <v>0</v>
      </c>
      <c r="E98" s="95">
        <f t="shared" si="16"/>
        <v>0</v>
      </c>
      <c r="F98" s="95"/>
      <c r="G98" s="95"/>
      <c r="H98" s="95"/>
      <c r="I98" s="95"/>
      <c r="J98" s="95">
        <f t="shared" ref="J98:J110" si="18">K98+L98+O98</f>
        <v>0</v>
      </c>
      <c r="K98" s="95"/>
      <c r="L98" s="95"/>
      <c r="M98" s="95"/>
      <c r="N98" s="95"/>
      <c r="O98" s="95"/>
      <c r="P98" s="95" t="s">
        <v>809</v>
      </c>
      <c r="Q98" s="95" t="s">
        <v>809</v>
      </c>
      <c r="R98" s="95" t="s">
        <v>809</v>
      </c>
      <c r="S98" s="433">
        <f>0</f>
        <v>0</v>
      </c>
      <c r="T98" s="95"/>
      <c r="U98" s="95"/>
      <c r="V98" s="433">
        <f>0</f>
        <v>0</v>
      </c>
      <c r="W98" s="438"/>
      <c r="X98" s="442">
        <f t="shared" ref="X98:X155" si="19">IF(D98=0,0,J98*100/D98)</f>
        <v>0</v>
      </c>
      <c r="Y98" s="442">
        <f t="shared" ref="Y98:Y155" si="20">IF(D98=0,0,E98*100/D98)</f>
        <v>0</v>
      </c>
      <c r="Z98" s="442">
        <f t="shared" ref="Z98:Z155" si="21">IF(J98=0,0,E98/J98)</f>
        <v>0</v>
      </c>
      <c r="AA98" s="442">
        <f>IF(Таблица1050!$E$9=0,0,J98*10000/Таблица1050!$E$9)</f>
        <v>0</v>
      </c>
      <c r="AB98" s="442">
        <f t="shared" ref="AB98:AB155" si="22">(D98-E98)/1.2</f>
        <v>0</v>
      </c>
    </row>
    <row r="99" spans="1:28" s="73" customFormat="1" x14ac:dyDescent="0.15">
      <c r="A99" s="250" t="s">
        <v>165</v>
      </c>
      <c r="B99" s="245" t="s">
        <v>82</v>
      </c>
      <c r="C99" s="100">
        <v>87</v>
      </c>
      <c r="D99" s="95">
        <f t="shared" si="16"/>
        <v>0</v>
      </c>
      <c r="E99" s="95">
        <f t="shared" si="16"/>
        <v>0</v>
      </c>
      <c r="F99" s="95"/>
      <c r="G99" s="95"/>
      <c r="H99" s="95"/>
      <c r="I99" s="95"/>
      <c r="J99" s="95">
        <f t="shared" si="18"/>
        <v>0</v>
      </c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433"/>
      <c r="W99" s="438"/>
      <c r="X99" s="442">
        <f t="shared" si="19"/>
        <v>0</v>
      </c>
      <c r="Y99" s="442">
        <f t="shared" si="20"/>
        <v>0</v>
      </c>
      <c r="Z99" s="442">
        <f t="shared" si="21"/>
        <v>0</v>
      </c>
      <c r="AA99" s="442">
        <f>IF(Таблица1050!$E$9=0,0,J99*10000/Таблица1050!$E$9)</f>
        <v>0</v>
      </c>
      <c r="AB99" s="442">
        <f t="shared" si="22"/>
        <v>0</v>
      </c>
    </row>
    <row r="100" spans="1:28" s="73" customFormat="1" x14ac:dyDescent="0.15">
      <c r="A100" s="250" t="s">
        <v>193</v>
      </c>
      <c r="B100" s="245" t="s">
        <v>81</v>
      </c>
      <c r="C100" s="100">
        <v>88</v>
      </c>
      <c r="D100" s="95">
        <f t="shared" si="16"/>
        <v>0</v>
      </c>
      <c r="E100" s="95">
        <f t="shared" si="16"/>
        <v>0</v>
      </c>
      <c r="F100" s="95"/>
      <c r="G100" s="95"/>
      <c r="H100" s="95"/>
      <c r="I100" s="95"/>
      <c r="J100" s="95">
        <f t="shared" si="18"/>
        <v>0</v>
      </c>
      <c r="K100" s="95"/>
      <c r="L100" s="95"/>
      <c r="M100" s="95"/>
      <c r="N100" s="95"/>
      <c r="O100" s="95"/>
      <c r="P100" s="95"/>
      <c r="Q100" s="95"/>
      <c r="R100" s="95"/>
      <c r="S100" s="95"/>
      <c r="T100" s="95"/>
      <c r="U100" s="95"/>
      <c r="V100" s="433"/>
      <c r="W100" s="438"/>
      <c r="X100" s="442">
        <f t="shared" si="19"/>
        <v>0</v>
      </c>
      <c r="Y100" s="442">
        <f t="shared" si="20"/>
        <v>0</v>
      </c>
      <c r="Z100" s="442">
        <f t="shared" si="21"/>
        <v>0</v>
      </c>
      <c r="AA100" s="442">
        <f>IF(Таблица1050!$E$9=0,0,J100*10000/Таблица1050!$E$9)</f>
        <v>0</v>
      </c>
      <c r="AB100" s="442">
        <f t="shared" si="22"/>
        <v>0</v>
      </c>
    </row>
    <row r="101" spans="1:28" s="73" customFormat="1" x14ac:dyDescent="0.15">
      <c r="A101" s="250" t="s">
        <v>51</v>
      </c>
      <c r="B101" s="245" t="s">
        <v>80</v>
      </c>
      <c r="C101" s="100">
        <v>89</v>
      </c>
      <c r="D101" s="95">
        <f t="shared" si="16"/>
        <v>0</v>
      </c>
      <c r="E101" s="95">
        <f t="shared" si="16"/>
        <v>0</v>
      </c>
      <c r="F101" s="95"/>
      <c r="G101" s="95"/>
      <c r="H101" s="95"/>
      <c r="I101" s="95"/>
      <c r="J101" s="95">
        <f t="shared" si="18"/>
        <v>0</v>
      </c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433"/>
      <c r="W101" s="438"/>
      <c r="X101" s="442">
        <f t="shared" si="19"/>
        <v>0</v>
      </c>
      <c r="Y101" s="442">
        <f t="shared" si="20"/>
        <v>0</v>
      </c>
      <c r="Z101" s="442">
        <f t="shared" si="21"/>
        <v>0</v>
      </c>
      <c r="AA101" s="442">
        <f>IF(Таблица1050!$E$9=0,0,J101*10000/Таблица1050!$E$9)</f>
        <v>0</v>
      </c>
      <c r="AB101" s="442">
        <f t="shared" si="22"/>
        <v>0</v>
      </c>
    </row>
    <row r="102" spans="1:28" s="73" customFormat="1" x14ac:dyDescent="0.15">
      <c r="A102" s="250" t="s">
        <v>53</v>
      </c>
      <c r="B102" s="245" t="s">
        <v>79</v>
      </c>
      <c r="C102" s="100">
        <v>90</v>
      </c>
      <c r="D102" s="95">
        <f t="shared" si="16"/>
        <v>0</v>
      </c>
      <c r="E102" s="95">
        <f t="shared" si="16"/>
        <v>0</v>
      </c>
      <c r="F102" s="95"/>
      <c r="G102" s="95"/>
      <c r="H102" s="95"/>
      <c r="I102" s="95"/>
      <c r="J102" s="95">
        <f t="shared" si="18"/>
        <v>0</v>
      </c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95"/>
      <c r="V102" s="433"/>
      <c r="W102" s="438"/>
      <c r="X102" s="442">
        <f t="shared" si="19"/>
        <v>0</v>
      </c>
      <c r="Y102" s="442">
        <f t="shared" si="20"/>
        <v>0</v>
      </c>
      <c r="Z102" s="442">
        <f t="shared" si="21"/>
        <v>0</v>
      </c>
      <c r="AA102" s="442">
        <f>IF(Таблица1050!$E$9=0,0,J102*10000/Таблица1050!$E$9)</f>
        <v>0</v>
      </c>
      <c r="AB102" s="442">
        <f t="shared" si="22"/>
        <v>0</v>
      </c>
    </row>
    <row r="103" spans="1:28" s="73" customFormat="1" x14ac:dyDescent="0.15">
      <c r="A103" s="250" t="s">
        <v>52</v>
      </c>
      <c r="B103" s="245" t="s">
        <v>78</v>
      </c>
      <c r="C103" s="100">
        <v>91</v>
      </c>
      <c r="D103" s="95">
        <f t="shared" si="16"/>
        <v>0</v>
      </c>
      <c r="E103" s="95">
        <f t="shared" si="16"/>
        <v>0</v>
      </c>
      <c r="F103" s="95"/>
      <c r="G103" s="95"/>
      <c r="H103" s="95"/>
      <c r="I103" s="95"/>
      <c r="J103" s="95">
        <f t="shared" si="18"/>
        <v>0</v>
      </c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95"/>
      <c r="V103" s="433"/>
      <c r="W103" s="438"/>
      <c r="X103" s="442">
        <f t="shared" si="19"/>
        <v>0</v>
      </c>
      <c r="Y103" s="442">
        <f t="shared" si="20"/>
        <v>0</v>
      </c>
      <c r="Z103" s="442">
        <f t="shared" si="21"/>
        <v>0</v>
      </c>
      <c r="AA103" s="442">
        <f>IF(Таблица1050!$E$9=0,0,J103*10000/Таблица1050!$E$9)</f>
        <v>0</v>
      </c>
      <c r="AB103" s="442">
        <f t="shared" si="22"/>
        <v>0</v>
      </c>
    </row>
    <row r="104" spans="1:28" s="73" customFormat="1" x14ac:dyDescent="0.15">
      <c r="A104" s="250" t="s">
        <v>655</v>
      </c>
      <c r="B104" s="245" t="s">
        <v>77</v>
      </c>
      <c r="C104" s="100">
        <v>92</v>
      </c>
      <c r="D104" s="95">
        <f t="shared" ref="D104:E110" si="23">F104+H104+M104</f>
        <v>0</v>
      </c>
      <c r="E104" s="95">
        <f t="shared" si="23"/>
        <v>0</v>
      </c>
      <c r="F104" s="95"/>
      <c r="G104" s="95"/>
      <c r="H104" s="95"/>
      <c r="I104" s="95"/>
      <c r="J104" s="95">
        <f t="shared" si="18"/>
        <v>0</v>
      </c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433"/>
      <c r="W104" s="438"/>
      <c r="X104" s="442">
        <f t="shared" si="19"/>
        <v>0</v>
      </c>
      <c r="Y104" s="442">
        <f t="shared" si="20"/>
        <v>0</v>
      </c>
      <c r="Z104" s="442">
        <f t="shared" si="21"/>
        <v>0</v>
      </c>
      <c r="AA104" s="442">
        <f>IF(Таблица1050!$E$9=0,0,J104*10000/Таблица1050!$E$9)</f>
        <v>0</v>
      </c>
      <c r="AB104" s="442">
        <f t="shared" si="22"/>
        <v>0</v>
      </c>
    </row>
    <row r="105" spans="1:28" s="73" customFormat="1" x14ac:dyDescent="0.15">
      <c r="A105" s="250" t="s">
        <v>556</v>
      </c>
      <c r="B105" s="245" t="s">
        <v>76</v>
      </c>
      <c r="C105" s="100">
        <v>93</v>
      </c>
      <c r="D105" s="95">
        <f t="shared" si="23"/>
        <v>0</v>
      </c>
      <c r="E105" s="95">
        <f t="shared" si="23"/>
        <v>0</v>
      </c>
      <c r="F105" s="95"/>
      <c r="G105" s="95"/>
      <c r="H105" s="95"/>
      <c r="I105" s="95"/>
      <c r="J105" s="95">
        <f t="shared" si="18"/>
        <v>0</v>
      </c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433"/>
      <c r="W105" s="438"/>
      <c r="X105" s="442">
        <f t="shared" si="19"/>
        <v>0</v>
      </c>
      <c r="Y105" s="442">
        <f t="shared" si="20"/>
        <v>0</v>
      </c>
      <c r="Z105" s="442">
        <f t="shared" si="21"/>
        <v>0</v>
      </c>
      <c r="AA105" s="442">
        <f>IF(Таблица1050!$E$9=0,0,J105*10000/Таблица1050!$E$9)</f>
        <v>0</v>
      </c>
      <c r="AB105" s="442">
        <f t="shared" si="22"/>
        <v>0</v>
      </c>
    </row>
    <row r="106" spans="1:28" s="73" customFormat="1" x14ac:dyDescent="0.15">
      <c r="A106" s="250" t="s">
        <v>205</v>
      </c>
      <c r="B106" s="245" t="s">
        <v>75</v>
      </c>
      <c r="C106" s="100">
        <v>94</v>
      </c>
      <c r="D106" s="95">
        <f t="shared" si="23"/>
        <v>0</v>
      </c>
      <c r="E106" s="95">
        <f t="shared" si="23"/>
        <v>0</v>
      </c>
      <c r="F106" s="95"/>
      <c r="G106" s="95"/>
      <c r="H106" s="95"/>
      <c r="I106" s="95"/>
      <c r="J106" s="95">
        <f t="shared" si="18"/>
        <v>0</v>
      </c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433"/>
      <c r="W106" s="438"/>
      <c r="X106" s="442">
        <f t="shared" si="19"/>
        <v>0</v>
      </c>
      <c r="Y106" s="442">
        <f t="shared" si="20"/>
        <v>0</v>
      </c>
      <c r="Z106" s="442">
        <f t="shared" si="21"/>
        <v>0</v>
      </c>
      <c r="AA106" s="442">
        <f>IF(Таблица1050!$E$9=0,0,J106*10000/Таблица1050!$E$9)</f>
        <v>0</v>
      </c>
      <c r="AB106" s="442">
        <f t="shared" si="22"/>
        <v>0</v>
      </c>
    </row>
    <row r="107" spans="1:28" s="73" customFormat="1" x14ac:dyDescent="0.15">
      <c r="A107" s="250" t="s">
        <v>329</v>
      </c>
      <c r="B107" s="245" t="s">
        <v>74</v>
      </c>
      <c r="C107" s="100">
        <v>95</v>
      </c>
      <c r="D107" s="95">
        <f t="shared" si="23"/>
        <v>0</v>
      </c>
      <c r="E107" s="95">
        <f t="shared" si="23"/>
        <v>0</v>
      </c>
      <c r="F107" s="95"/>
      <c r="G107" s="95"/>
      <c r="H107" s="95"/>
      <c r="I107" s="95"/>
      <c r="J107" s="95">
        <f t="shared" si="18"/>
        <v>0</v>
      </c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433"/>
      <c r="W107" s="438"/>
      <c r="X107" s="442">
        <f t="shared" si="19"/>
        <v>0</v>
      </c>
      <c r="Y107" s="442">
        <f t="shared" si="20"/>
        <v>0</v>
      </c>
      <c r="Z107" s="442">
        <f t="shared" si="21"/>
        <v>0</v>
      </c>
      <c r="AA107" s="442">
        <f>IF(Таблица1050!$E$9=0,0,J107*10000/Таблица1050!$E$9)</f>
        <v>0</v>
      </c>
      <c r="AB107" s="442">
        <f t="shared" si="22"/>
        <v>0</v>
      </c>
    </row>
    <row r="108" spans="1:28" s="73" customFormat="1" x14ac:dyDescent="0.15">
      <c r="A108" s="250" t="s">
        <v>154</v>
      </c>
      <c r="B108" s="245" t="s">
        <v>73</v>
      </c>
      <c r="C108" s="100">
        <v>96</v>
      </c>
      <c r="D108" s="95">
        <f t="shared" si="23"/>
        <v>0</v>
      </c>
      <c r="E108" s="95">
        <f t="shared" si="23"/>
        <v>0</v>
      </c>
      <c r="F108" s="95"/>
      <c r="G108" s="95"/>
      <c r="H108" s="95"/>
      <c r="I108" s="95"/>
      <c r="J108" s="95">
        <f t="shared" si="18"/>
        <v>0</v>
      </c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433"/>
      <c r="W108" s="438"/>
      <c r="X108" s="442">
        <f t="shared" si="19"/>
        <v>0</v>
      </c>
      <c r="Y108" s="442">
        <f t="shared" si="20"/>
        <v>0</v>
      </c>
      <c r="Z108" s="442">
        <f t="shared" si="21"/>
        <v>0</v>
      </c>
      <c r="AA108" s="442">
        <f>IF(Таблица1050!$E$9=0,0,J108*10000/Таблица1050!$E$9)</f>
        <v>0</v>
      </c>
      <c r="AB108" s="442">
        <f t="shared" si="22"/>
        <v>0</v>
      </c>
    </row>
    <row r="109" spans="1:28" s="73" customFormat="1" x14ac:dyDescent="0.15">
      <c r="A109" s="250" t="s">
        <v>656</v>
      </c>
      <c r="B109" s="245" t="s">
        <v>72</v>
      </c>
      <c r="C109" s="100">
        <v>97</v>
      </c>
      <c r="D109" s="95">
        <f t="shared" si="23"/>
        <v>0</v>
      </c>
      <c r="E109" s="95">
        <f t="shared" si="23"/>
        <v>0</v>
      </c>
      <c r="F109" s="95"/>
      <c r="G109" s="95"/>
      <c r="H109" s="95"/>
      <c r="I109" s="95"/>
      <c r="J109" s="95">
        <f t="shared" si="18"/>
        <v>0</v>
      </c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433"/>
      <c r="W109" s="438"/>
      <c r="X109" s="442">
        <f t="shared" si="19"/>
        <v>0</v>
      </c>
      <c r="Y109" s="442">
        <f t="shared" si="20"/>
        <v>0</v>
      </c>
      <c r="Z109" s="442">
        <f t="shared" si="21"/>
        <v>0</v>
      </c>
      <c r="AA109" s="442">
        <f>IF(Таблица1050!$E$9=0,0,J109*10000/Таблица1050!$E$9)</f>
        <v>0</v>
      </c>
      <c r="AB109" s="442">
        <f t="shared" si="22"/>
        <v>0</v>
      </c>
    </row>
    <row r="110" spans="1:28" s="73" customFormat="1" x14ac:dyDescent="0.15">
      <c r="A110" s="90" t="s">
        <v>47</v>
      </c>
      <c r="B110" s="245" t="s">
        <v>71</v>
      </c>
      <c r="C110" s="100">
        <v>98</v>
      </c>
      <c r="D110" s="95">
        <f t="shared" si="23"/>
        <v>0</v>
      </c>
      <c r="E110" s="95">
        <f t="shared" si="23"/>
        <v>0</v>
      </c>
      <c r="F110" s="95"/>
      <c r="G110" s="95"/>
      <c r="H110" s="95"/>
      <c r="I110" s="95"/>
      <c r="J110" s="95">
        <f t="shared" si="18"/>
        <v>0</v>
      </c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433"/>
      <c r="W110" s="438"/>
      <c r="X110" s="442">
        <f t="shared" si="19"/>
        <v>0</v>
      </c>
      <c r="Y110" s="442">
        <f t="shared" si="20"/>
        <v>0</v>
      </c>
      <c r="Z110" s="442">
        <f t="shared" si="21"/>
        <v>0</v>
      </c>
      <c r="AA110" s="442">
        <f>IF(Таблица1050!$E$9=0,0,J110*10000/Таблица1050!$E$9)</f>
        <v>0</v>
      </c>
      <c r="AB110" s="442">
        <f t="shared" si="22"/>
        <v>0</v>
      </c>
    </row>
    <row r="111" spans="1:28" s="73" customFormat="1" x14ac:dyDescent="0.15">
      <c r="A111" s="250" t="s">
        <v>657</v>
      </c>
      <c r="B111" s="245" t="s">
        <v>70</v>
      </c>
      <c r="C111" s="100">
        <v>99</v>
      </c>
      <c r="D111" s="95">
        <f t="shared" ref="D111:E113" si="24">F111</f>
        <v>0</v>
      </c>
      <c r="E111" s="95">
        <f t="shared" si="24"/>
        <v>0</v>
      </c>
      <c r="F111" s="95"/>
      <c r="G111" s="95"/>
      <c r="H111" s="95" t="s">
        <v>809</v>
      </c>
      <c r="I111" s="95" t="s">
        <v>809</v>
      </c>
      <c r="J111" s="95">
        <f>K111</f>
        <v>0</v>
      </c>
      <c r="K111" s="95"/>
      <c r="L111" s="95" t="s">
        <v>809</v>
      </c>
      <c r="M111" s="95" t="s">
        <v>809</v>
      </c>
      <c r="N111" s="95" t="s">
        <v>809</v>
      </c>
      <c r="O111" s="95" t="s">
        <v>809</v>
      </c>
      <c r="P111" s="95"/>
      <c r="Q111" s="95"/>
      <c r="R111" s="95"/>
      <c r="S111" s="95"/>
      <c r="T111" s="95"/>
      <c r="U111" s="95"/>
      <c r="V111" s="433"/>
      <c r="W111" s="438"/>
      <c r="X111" s="442">
        <f t="shared" si="19"/>
        <v>0</v>
      </c>
      <c r="Y111" s="442">
        <f t="shared" si="20"/>
        <v>0</v>
      </c>
      <c r="Z111" s="442">
        <f t="shared" si="21"/>
        <v>0</v>
      </c>
      <c r="AA111" s="442">
        <f>IF(Таблица1050!$E$9=0,0,J111*10000/Таблица1050!$E$9)</f>
        <v>0</v>
      </c>
      <c r="AB111" s="442">
        <f t="shared" si="22"/>
        <v>0</v>
      </c>
    </row>
    <row r="112" spans="1:28" s="73" customFormat="1" ht="21" x14ac:dyDescent="0.15">
      <c r="A112" s="250" t="s">
        <v>658</v>
      </c>
      <c r="B112" s="245" t="s">
        <v>69</v>
      </c>
      <c r="C112" s="100">
        <v>100</v>
      </c>
      <c r="D112" s="95">
        <f t="shared" si="24"/>
        <v>0</v>
      </c>
      <c r="E112" s="95">
        <f t="shared" si="24"/>
        <v>0</v>
      </c>
      <c r="F112" s="95"/>
      <c r="G112" s="95"/>
      <c r="H112" s="95" t="s">
        <v>809</v>
      </c>
      <c r="I112" s="95" t="s">
        <v>809</v>
      </c>
      <c r="J112" s="95">
        <f>K112</f>
        <v>0</v>
      </c>
      <c r="K112" s="95"/>
      <c r="L112" s="95" t="s">
        <v>809</v>
      </c>
      <c r="M112" s="95" t="s">
        <v>809</v>
      </c>
      <c r="N112" s="95" t="s">
        <v>809</v>
      </c>
      <c r="O112" s="95" t="s">
        <v>809</v>
      </c>
      <c r="P112" s="95"/>
      <c r="Q112" s="95"/>
      <c r="R112" s="95"/>
      <c r="S112" s="95"/>
      <c r="T112" s="95"/>
      <c r="U112" s="95"/>
      <c r="V112" s="433"/>
      <c r="W112" s="438"/>
      <c r="X112" s="442">
        <f t="shared" si="19"/>
        <v>0</v>
      </c>
      <c r="Y112" s="442">
        <f t="shared" si="20"/>
        <v>0</v>
      </c>
      <c r="Z112" s="442">
        <f t="shared" si="21"/>
        <v>0</v>
      </c>
      <c r="AA112" s="442">
        <f>IF(Таблица1050!$E$9=0,0,J112*10000/Таблица1050!$E$9)</f>
        <v>0</v>
      </c>
      <c r="AB112" s="442">
        <f t="shared" si="22"/>
        <v>0</v>
      </c>
    </row>
    <row r="113" spans="1:28" s="73" customFormat="1" x14ac:dyDescent="0.15">
      <c r="A113" s="90" t="s">
        <v>659</v>
      </c>
      <c r="B113" s="245">
        <v>100</v>
      </c>
      <c r="C113" s="100">
        <v>101</v>
      </c>
      <c r="D113" s="95">
        <f t="shared" si="24"/>
        <v>0</v>
      </c>
      <c r="E113" s="95">
        <f t="shared" si="24"/>
        <v>0</v>
      </c>
      <c r="F113" s="95"/>
      <c r="G113" s="95"/>
      <c r="H113" s="95" t="s">
        <v>807</v>
      </c>
      <c r="I113" s="95" t="s">
        <v>807</v>
      </c>
      <c r="J113" s="95">
        <f>K113</f>
        <v>0</v>
      </c>
      <c r="K113" s="95"/>
      <c r="L113" s="95" t="s">
        <v>807</v>
      </c>
      <c r="M113" s="95" t="s">
        <v>807</v>
      </c>
      <c r="N113" s="95" t="s">
        <v>807</v>
      </c>
      <c r="O113" s="95" t="s">
        <v>807</v>
      </c>
      <c r="P113" s="95"/>
      <c r="Q113" s="95"/>
      <c r="R113" s="95"/>
      <c r="S113" s="95"/>
      <c r="T113" s="95"/>
      <c r="U113" s="95"/>
      <c r="V113" s="433"/>
      <c r="W113" s="95"/>
      <c r="X113" s="442">
        <f t="shared" si="19"/>
        <v>0</v>
      </c>
      <c r="Y113" s="442">
        <f t="shared" si="20"/>
        <v>0</v>
      </c>
      <c r="Z113" s="442">
        <f t="shared" si="21"/>
        <v>0</v>
      </c>
      <c r="AA113" s="442">
        <f>IF(Таблица1050!$E$9=0,0,J113*10000/Таблица1050!$E$9)</f>
        <v>0</v>
      </c>
      <c r="AB113" s="442">
        <f t="shared" si="22"/>
        <v>0</v>
      </c>
    </row>
    <row r="114" spans="1:28" s="73" customFormat="1" x14ac:dyDescent="0.15">
      <c r="A114" s="90" t="s">
        <v>208</v>
      </c>
      <c r="B114" s="245">
        <v>101</v>
      </c>
      <c r="C114" s="100">
        <v>102</v>
      </c>
      <c r="D114" s="95">
        <f t="shared" ref="D114:E123" si="25">F114+H114+M114</f>
        <v>0</v>
      </c>
      <c r="E114" s="95">
        <f t="shared" si="25"/>
        <v>0</v>
      </c>
      <c r="F114" s="95"/>
      <c r="G114" s="95"/>
      <c r="H114" s="95"/>
      <c r="I114" s="95"/>
      <c r="J114" s="95">
        <f t="shared" ref="J114:J123" si="26">K114+L114+O114</f>
        <v>0</v>
      </c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433"/>
      <c r="W114" s="438"/>
      <c r="X114" s="442">
        <f t="shared" si="19"/>
        <v>0</v>
      </c>
      <c r="Y114" s="442">
        <f t="shared" si="20"/>
        <v>0</v>
      </c>
      <c r="Z114" s="442">
        <f t="shared" si="21"/>
        <v>0</v>
      </c>
      <c r="AA114" s="442">
        <f>IF(Таблица1050!$E$9=0,0,J114*10000/Таблица1050!$E$9)</f>
        <v>0</v>
      </c>
      <c r="AB114" s="442">
        <f t="shared" si="22"/>
        <v>0</v>
      </c>
    </row>
    <row r="115" spans="1:28" s="73" customFormat="1" x14ac:dyDescent="0.15">
      <c r="A115" s="90" t="s">
        <v>330</v>
      </c>
      <c r="B115" s="245">
        <v>102</v>
      </c>
      <c r="C115" s="100">
        <v>103</v>
      </c>
      <c r="D115" s="95">
        <f t="shared" si="25"/>
        <v>0</v>
      </c>
      <c r="E115" s="95">
        <f t="shared" si="25"/>
        <v>0</v>
      </c>
      <c r="F115" s="95"/>
      <c r="G115" s="95"/>
      <c r="H115" s="95"/>
      <c r="I115" s="95"/>
      <c r="J115" s="95">
        <f t="shared" si="26"/>
        <v>0</v>
      </c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433"/>
      <c r="W115" s="438"/>
      <c r="X115" s="442">
        <f t="shared" si="19"/>
        <v>0</v>
      </c>
      <c r="Y115" s="442">
        <f t="shared" si="20"/>
        <v>0</v>
      </c>
      <c r="Z115" s="442">
        <f t="shared" si="21"/>
        <v>0</v>
      </c>
      <c r="AA115" s="442">
        <f>IF(Таблица1050!$E$9=0,0,J115*10000/Таблица1050!$E$9)</f>
        <v>0</v>
      </c>
      <c r="AB115" s="442">
        <f t="shared" si="22"/>
        <v>0</v>
      </c>
    </row>
    <row r="116" spans="1:28" s="73" customFormat="1" x14ac:dyDescent="0.15">
      <c r="A116" s="250" t="s">
        <v>188</v>
      </c>
      <c r="B116" s="245">
        <v>103</v>
      </c>
      <c r="C116" s="100">
        <v>104</v>
      </c>
      <c r="D116" s="95">
        <f t="shared" si="25"/>
        <v>0</v>
      </c>
      <c r="E116" s="95">
        <f t="shared" si="25"/>
        <v>0</v>
      </c>
      <c r="F116" s="95"/>
      <c r="G116" s="95"/>
      <c r="H116" s="95"/>
      <c r="I116" s="95"/>
      <c r="J116" s="95">
        <f t="shared" si="26"/>
        <v>0</v>
      </c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433"/>
      <c r="W116" s="438"/>
      <c r="X116" s="442">
        <f t="shared" si="19"/>
        <v>0</v>
      </c>
      <c r="Y116" s="442">
        <f t="shared" si="20"/>
        <v>0</v>
      </c>
      <c r="Z116" s="442">
        <f t="shared" si="21"/>
        <v>0</v>
      </c>
      <c r="AA116" s="442">
        <f>IF(Таблица1050!$E$9=0,0,J116*10000/Таблица1050!$E$9)</f>
        <v>0</v>
      </c>
      <c r="AB116" s="442">
        <f t="shared" si="22"/>
        <v>0</v>
      </c>
    </row>
    <row r="117" spans="1:28" s="73" customFormat="1" x14ac:dyDescent="0.15">
      <c r="A117" s="250" t="s">
        <v>211</v>
      </c>
      <c r="B117" s="245">
        <v>104</v>
      </c>
      <c r="C117" s="100">
        <v>105</v>
      </c>
      <c r="D117" s="95">
        <f t="shared" si="25"/>
        <v>0</v>
      </c>
      <c r="E117" s="95">
        <f t="shared" si="25"/>
        <v>0</v>
      </c>
      <c r="F117" s="95"/>
      <c r="G117" s="95"/>
      <c r="H117" s="95"/>
      <c r="I117" s="95"/>
      <c r="J117" s="95">
        <f t="shared" si="26"/>
        <v>0</v>
      </c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433"/>
      <c r="W117" s="438"/>
      <c r="X117" s="442">
        <f t="shared" si="19"/>
        <v>0</v>
      </c>
      <c r="Y117" s="442">
        <f t="shared" si="20"/>
        <v>0</v>
      </c>
      <c r="Z117" s="442">
        <f t="shared" si="21"/>
        <v>0</v>
      </c>
      <c r="AA117" s="442">
        <f>IF(Таблица1050!$E$9=0,0,J117*10000/Таблица1050!$E$9)</f>
        <v>0</v>
      </c>
      <c r="AB117" s="442">
        <f t="shared" si="22"/>
        <v>0</v>
      </c>
    </row>
    <row r="118" spans="1:28" s="73" customFormat="1" x14ac:dyDescent="0.15">
      <c r="A118" s="90" t="s">
        <v>186</v>
      </c>
      <c r="B118" s="245">
        <v>105</v>
      </c>
      <c r="C118" s="100">
        <v>106</v>
      </c>
      <c r="D118" s="95">
        <f t="shared" si="25"/>
        <v>0</v>
      </c>
      <c r="E118" s="95">
        <f t="shared" si="25"/>
        <v>0</v>
      </c>
      <c r="F118" s="95"/>
      <c r="G118" s="95"/>
      <c r="H118" s="95"/>
      <c r="I118" s="95"/>
      <c r="J118" s="95">
        <f t="shared" si="26"/>
        <v>0</v>
      </c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433"/>
      <c r="W118" s="438"/>
      <c r="X118" s="442">
        <f t="shared" si="19"/>
        <v>0</v>
      </c>
      <c r="Y118" s="442">
        <f t="shared" si="20"/>
        <v>0</v>
      </c>
      <c r="Z118" s="442">
        <f t="shared" si="21"/>
        <v>0</v>
      </c>
      <c r="AA118" s="442">
        <f>IF(Таблица1050!$E$9=0,0,J118*10000/Таблица1050!$E$9)</f>
        <v>0</v>
      </c>
      <c r="AB118" s="442">
        <f t="shared" si="22"/>
        <v>0</v>
      </c>
    </row>
    <row r="119" spans="1:28" s="73" customFormat="1" x14ac:dyDescent="0.15">
      <c r="A119" s="90" t="s">
        <v>331</v>
      </c>
      <c r="B119" s="245">
        <v>106</v>
      </c>
      <c r="C119" s="100">
        <v>107</v>
      </c>
      <c r="D119" s="95">
        <f t="shared" si="25"/>
        <v>0</v>
      </c>
      <c r="E119" s="95">
        <f t="shared" si="25"/>
        <v>0</v>
      </c>
      <c r="F119" s="95"/>
      <c r="G119" s="95"/>
      <c r="H119" s="95"/>
      <c r="I119" s="95"/>
      <c r="J119" s="95">
        <f t="shared" si="26"/>
        <v>0</v>
      </c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433"/>
      <c r="W119" s="438"/>
      <c r="X119" s="442">
        <f t="shared" si="19"/>
        <v>0</v>
      </c>
      <c r="Y119" s="442">
        <f t="shared" si="20"/>
        <v>0</v>
      </c>
      <c r="Z119" s="442">
        <f t="shared" si="21"/>
        <v>0</v>
      </c>
      <c r="AA119" s="442">
        <f>IF(Таблица1050!$E$9=0,0,J119*10000/Таблица1050!$E$9)</f>
        <v>0</v>
      </c>
      <c r="AB119" s="442">
        <f t="shared" si="22"/>
        <v>0</v>
      </c>
    </row>
    <row r="120" spans="1:28" s="73" customFormat="1" x14ac:dyDescent="0.15">
      <c r="A120" s="250" t="s">
        <v>332</v>
      </c>
      <c r="B120" s="245">
        <v>107</v>
      </c>
      <c r="C120" s="100">
        <v>108</v>
      </c>
      <c r="D120" s="95">
        <f t="shared" si="25"/>
        <v>0</v>
      </c>
      <c r="E120" s="95">
        <f t="shared" si="25"/>
        <v>0</v>
      </c>
      <c r="F120" s="95"/>
      <c r="G120" s="95"/>
      <c r="H120" s="95"/>
      <c r="I120" s="95"/>
      <c r="J120" s="95">
        <f t="shared" si="26"/>
        <v>0</v>
      </c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433"/>
      <c r="W120" s="438"/>
      <c r="X120" s="442">
        <f t="shared" si="19"/>
        <v>0</v>
      </c>
      <c r="Y120" s="442">
        <f t="shared" si="20"/>
        <v>0</v>
      </c>
      <c r="Z120" s="442">
        <f t="shared" si="21"/>
        <v>0</v>
      </c>
      <c r="AA120" s="442">
        <f>IF(Таблица1050!$E$9=0,0,J120*10000/Таблица1050!$E$9)</f>
        <v>0</v>
      </c>
      <c r="AB120" s="442">
        <f t="shared" si="22"/>
        <v>0</v>
      </c>
    </row>
    <row r="121" spans="1:28" s="73" customFormat="1" x14ac:dyDescent="0.15">
      <c r="A121" s="250" t="s">
        <v>183</v>
      </c>
      <c r="B121" s="245">
        <v>108</v>
      </c>
      <c r="C121" s="100">
        <v>109</v>
      </c>
      <c r="D121" s="95">
        <f t="shared" si="25"/>
        <v>0</v>
      </c>
      <c r="E121" s="95">
        <f t="shared" si="25"/>
        <v>0</v>
      </c>
      <c r="F121" s="95"/>
      <c r="G121" s="95"/>
      <c r="H121" s="95"/>
      <c r="I121" s="95"/>
      <c r="J121" s="95">
        <f t="shared" si="26"/>
        <v>0</v>
      </c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433"/>
      <c r="W121" s="438"/>
      <c r="X121" s="442">
        <f t="shared" si="19"/>
        <v>0</v>
      </c>
      <c r="Y121" s="442">
        <f t="shared" si="20"/>
        <v>0</v>
      </c>
      <c r="Z121" s="442">
        <f t="shared" si="21"/>
        <v>0</v>
      </c>
      <c r="AA121" s="442">
        <f>IF(Таблица1050!$E$9=0,0,J121*10000/Таблица1050!$E$9)</f>
        <v>0</v>
      </c>
      <c r="AB121" s="442">
        <f t="shared" si="22"/>
        <v>0</v>
      </c>
    </row>
    <row r="122" spans="1:28" s="73" customFormat="1" x14ac:dyDescent="0.15">
      <c r="A122" s="90" t="s">
        <v>1054</v>
      </c>
      <c r="B122" s="245" t="s">
        <v>1133</v>
      </c>
      <c r="C122" s="100">
        <v>110</v>
      </c>
      <c r="D122" s="95">
        <f t="shared" si="25"/>
        <v>0</v>
      </c>
      <c r="E122" s="95">
        <f t="shared" si="25"/>
        <v>0</v>
      </c>
      <c r="F122" s="95"/>
      <c r="G122" s="95"/>
      <c r="H122" s="95"/>
      <c r="I122" s="95"/>
      <c r="J122" s="95">
        <f t="shared" si="26"/>
        <v>0</v>
      </c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433"/>
      <c r="W122" s="438"/>
      <c r="X122" s="442">
        <f t="shared" si="19"/>
        <v>0</v>
      </c>
      <c r="Y122" s="442">
        <f t="shared" si="20"/>
        <v>0</v>
      </c>
      <c r="Z122" s="442">
        <f t="shared" si="21"/>
        <v>0</v>
      </c>
      <c r="AA122" s="442">
        <f>IF(Таблица1050!$E$9=0,0,J122*10000/Таблица1050!$E$9)</f>
        <v>0</v>
      </c>
      <c r="AB122" s="442">
        <f t="shared" si="22"/>
        <v>0</v>
      </c>
    </row>
    <row r="123" spans="1:28" s="73" customFormat="1" x14ac:dyDescent="0.15">
      <c r="A123" s="90" t="s">
        <v>198</v>
      </c>
      <c r="B123" s="245">
        <v>109</v>
      </c>
      <c r="C123" s="100">
        <v>111</v>
      </c>
      <c r="D123" s="95">
        <f t="shared" si="25"/>
        <v>0</v>
      </c>
      <c r="E123" s="95">
        <f t="shared" si="25"/>
        <v>0</v>
      </c>
      <c r="F123" s="95"/>
      <c r="G123" s="95"/>
      <c r="H123" s="95"/>
      <c r="I123" s="95"/>
      <c r="J123" s="95">
        <f t="shared" si="26"/>
        <v>0</v>
      </c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433"/>
      <c r="W123" s="438"/>
      <c r="X123" s="442">
        <f t="shared" si="19"/>
        <v>0</v>
      </c>
      <c r="Y123" s="442">
        <f t="shared" si="20"/>
        <v>0</v>
      </c>
      <c r="Z123" s="442">
        <f t="shared" si="21"/>
        <v>0</v>
      </c>
      <c r="AA123" s="442">
        <f>IF(Таблица1050!$E$9=0,0,J123*10000/Таблица1050!$E$9)</f>
        <v>0</v>
      </c>
      <c r="AB123" s="442">
        <f t="shared" si="22"/>
        <v>0</v>
      </c>
    </row>
    <row r="124" spans="1:28" s="73" customFormat="1" x14ac:dyDescent="0.15">
      <c r="A124" s="250" t="s">
        <v>660</v>
      </c>
      <c r="B124" s="245">
        <v>110</v>
      </c>
      <c r="C124" s="100">
        <v>112</v>
      </c>
      <c r="D124" s="95">
        <f>F124</f>
        <v>0</v>
      </c>
      <c r="E124" s="95">
        <f>G124</f>
        <v>0</v>
      </c>
      <c r="F124" s="95"/>
      <c r="G124" s="95"/>
      <c r="H124" s="95" t="s">
        <v>809</v>
      </c>
      <c r="I124" s="95" t="s">
        <v>809</v>
      </c>
      <c r="J124" s="95">
        <f>K124</f>
        <v>0</v>
      </c>
      <c r="K124" s="95"/>
      <c r="L124" s="95" t="s">
        <v>809</v>
      </c>
      <c r="M124" s="95" t="s">
        <v>809</v>
      </c>
      <c r="N124" s="95" t="s">
        <v>809</v>
      </c>
      <c r="O124" s="95" t="s">
        <v>809</v>
      </c>
      <c r="P124" s="95"/>
      <c r="Q124" s="95"/>
      <c r="R124" s="95"/>
      <c r="S124" s="95"/>
      <c r="T124" s="95"/>
      <c r="U124" s="95"/>
      <c r="V124" s="433"/>
      <c r="W124" s="438"/>
      <c r="X124" s="442">
        <f t="shared" si="19"/>
        <v>0</v>
      </c>
      <c r="Y124" s="442">
        <f t="shared" si="20"/>
        <v>0</v>
      </c>
      <c r="Z124" s="442">
        <f t="shared" si="21"/>
        <v>0</v>
      </c>
      <c r="AA124" s="442">
        <f>IF(Таблица1050!$E$9=0,0,J124*10000/Таблица1050!$E$9)</f>
        <v>0</v>
      </c>
      <c r="AB124" s="442">
        <f t="shared" si="22"/>
        <v>0</v>
      </c>
    </row>
    <row r="125" spans="1:28" s="73" customFormat="1" x14ac:dyDescent="0.15">
      <c r="A125" s="250" t="s">
        <v>55</v>
      </c>
      <c r="B125" s="245">
        <v>111</v>
      </c>
      <c r="C125" s="100">
        <v>113</v>
      </c>
      <c r="D125" s="95">
        <f t="shared" ref="D125:E140" si="27">F125+H125+M125</f>
        <v>0</v>
      </c>
      <c r="E125" s="95">
        <f t="shared" si="27"/>
        <v>0</v>
      </c>
      <c r="F125" s="95"/>
      <c r="G125" s="95"/>
      <c r="H125" s="95"/>
      <c r="I125" s="95"/>
      <c r="J125" s="95">
        <f t="shared" ref="J125:J139" si="28">K125+L125+O125</f>
        <v>0</v>
      </c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433"/>
      <c r="W125" s="438"/>
      <c r="X125" s="442">
        <f t="shared" si="19"/>
        <v>0</v>
      </c>
      <c r="Y125" s="442">
        <f t="shared" si="20"/>
        <v>0</v>
      </c>
      <c r="Z125" s="442">
        <f t="shared" si="21"/>
        <v>0</v>
      </c>
      <c r="AA125" s="442">
        <f>IF(Таблица1050!$E$9=0,0,J125*10000/Таблица1050!$E$9)</f>
        <v>0</v>
      </c>
      <c r="AB125" s="442">
        <f t="shared" si="22"/>
        <v>0</v>
      </c>
    </row>
    <row r="126" spans="1:28" s="73" customFormat="1" x14ac:dyDescent="0.15">
      <c r="A126" s="250" t="s">
        <v>184</v>
      </c>
      <c r="B126" s="245">
        <v>112</v>
      </c>
      <c r="C126" s="100">
        <v>114</v>
      </c>
      <c r="D126" s="95">
        <f t="shared" si="27"/>
        <v>0</v>
      </c>
      <c r="E126" s="95">
        <f t="shared" si="27"/>
        <v>0</v>
      </c>
      <c r="F126" s="95"/>
      <c r="G126" s="95"/>
      <c r="H126" s="95"/>
      <c r="I126" s="95"/>
      <c r="J126" s="95">
        <f t="shared" si="28"/>
        <v>0</v>
      </c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433"/>
      <c r="W126" s="438"/>
      <c r="X126" s="442">
        <f t="shared" si="19"/>
        <v>0</v>
      </c>
      <c r="Y126" s="442">
        <f t="shared" si="20"/>
        <v>0</v>
      </c>
      <c r="Z126" s="442">
        <f t="shared" si="21"/>
        <v>0</v>
      </c>
      <c r="AA126" s="442">
        <f>IF(Таблица1050!$E$9=0,0,J126*10000/Таблица1050!$E$9)</f>
        <v>0</v>
      </c>
      <c r="AB126" s="442">
        <f t="shared" si="22"/>
        <v>0</v>
      </c>
    </row>
    <row r="127" spans="1:28" s="73" customFormat="1" x14ac:dyDescent="0.15">
      <c r="A127" s="250" t="s">
        <v>333</v>
      </c>
      <c r="B127" s="245">
        <v>113</v>
      </c>
      <c r="C127" s="100">
        <v>115</v>
      </c>
      <c r="D127" s="95">
        <f t="shared" si="27"/>
        <v>0</v>
      </c>
      <c r="E127" s="95">
        <f t="shared" si="27"/>
        <v>0</v>
      </c>
      <c r="F127" s="95"/>
      <c r="G127" s="95"/>
      <c r="H127" s="95"/>
      <c r="I127" s="95"/>
      <c r="J127" s="95">
        <f t="shared" si="28"/>
        <v>0</v>
      </c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433"/>
      <c r="W127" s="438"/>
      <c r="X127" s="442">
        <f t="shared" si="19"/>
        <v>0</v>
      </c>
      <c r="Y127" s="442">
        <f t="shared" si="20"/>
        <v>0</v>
      </c>
      <c r="Z127" s="442">
        <f t="shared" si="21"/>
        <v>0</v>
      </c>
      <c r="AA127" s="442">
        <f>IF(Таблица1050!$E$9=0,0,J127*10000/Таблица1050!$E$9)</f>
        <v>0</v>
      </c>
      <c r="AB127" s="442">
        <f t="shared" si="22"/>
        <v>0</v>
      </c>
    </row>
    <row r="128" spans="1:28" s="73" customFormat="1" x14ac:dyDescent="0.15">
      <c r="A128" s="250" t="s">
        <v>334</v>
      </c>
      <c r="B128" s="245">
        <v>114</v>
      </c>
      <c r="C128" s="100">
        <v>116</v>
      </c>
      <c r="D128" s="95">
        <f t="shared" si="27"/>
        <v>0</v>
      </c>
      <c r="E128" s="95">
        <f t="shared" si="27"/>
        <v>0</v>
      </c>
      <c r="F128" s="95"/>
      <c r="G128" s="95"/>
      <c r="H128" s="95"/>
      <c r="I128" s="95"/>
      <c r="J128" s="95">
        <f t="shared" si="28"/>
        <v>0</v>
      </c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433"/>
      <c r="W128" s="438"/>
      <c r="X128" s="442">
        <f t="shared" si="19"/>
        <v>0</v>
      </c>
      <c r="Y128" s="442">
        <f t="shared" si="20"/>
        <v>0</v>
      </c>
      <c r="Z128" s="442">
        <f t="shared" si="21"/>
        <v>0</v>
      </c>
      <c r="AA128" s="442">
        <f>IF(Таблица1050!$E$9=0,0,J128*10000/Таблица1050!$E$9)</f>
        <v>0</v>
      </c>
      <c r="AB128" s="442">
        <f t="shared" si="22"/>
        <v>0</v>
      </c>
    </row>
    <row r="129" spans="1:28" s="73" customFormat="1" x14ac:dyDescent="0.15">
      <c r="A129" s="250" t="s">
        <v>335</v>
      </c>
      <c r="B129" s="245">
        <v>115</v>
      </c>
      <c r="C129" s="100">
        <v>117</v>
      </c>
      <c r="D129" s="95">
        <f t="shared" si="27"/>
        <v>0</v>
      </c>
      <c r="E129" s="95">
        <f t="shared" si="27"/>
        <v>0</v>
      </c>
      <c r="F129" s="95"/>
      <c r="G129" s="95"/>
      <c r="H129" s="95"/>
      <c r="I129" s="95"/>
      <c r="J129" s="95">
        <f t="shared" si="28"/>
        <v>0</v>
      </c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433"/>
      <c r="W129" s="438"/>
      <c r="X129" s="442">
        <f t="shared" si="19"/>
        <v>0</v>
      </c>
      <c r="Y129" s="442">
        <f t="shared" si="20"/>
        <v>0</v>
      </c>
      <c r="Z129" s="442">
        <f t="shared" si="21"/>
        <v>0</v>
      </c>
      <c r="AA129" s="442">
        <f>IF(Таблица1050!$E$9=0,0,J129*10000/Таблица1050!$E$9)</f>
        <v>0</v>
      </c>
      <c r="AB129" s="442">
        <f t="shared" si="22"/>
        <v>0</v>
      </c>
    </row>
    <row r="130" spans="1:28" s="73" customFormat="1" ht="9.75" customHeight="1" x14ac:dyDescent="0.15">
      <c r="A130" s="250" t="s">
        <v>336</v>
      </c>
      <c r="B130" s="245">
        <v>116</v>
      </c>
      <c r="C130" s="100">
        <v>118</v>
      </c>
      <c r="D130" s="95">
        <f t="shared" si="27"/>
        <v>0</v>
      </c>
      <c r="E130" s="95">
        <f t="shared" si="27"/>
        <v>0</v>
      </c>
      <c r="F130" s="95"/>
      <c r="G130" s="95"/>
      <c r="H130" s="95"/>
      <c r="I130" s="95"/>
      <c r="J130" s="95">
        <f t="shared" si="28"/>
        <v>0</v>
      </c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433"/>
      <c r="W130" s="438"/>
      <c r="X130" s="442">
        <f t="shared" si="19"/>
        <v>0</v>
      </c>
      <c r="Y130" s="442">
        <f t="shared" si="20"/>
        <v>0</v>
      </c>
      <c r="Z130" s="442">
        <f t="shared" si="21"/>
        <v>0</v>
      </c>
      <c r="AA130" s="442">
        <f>IF(Таблица1050!$E$9=0,0,J130*10000/Таблица1050!$E$9)</f>
        <v>0</v>
      </c>
      <c r="AB130" s="442">
        <f t="shared" si="22"/>
        <v>0</v>
      </c>
    </row>
    <row r="131" spans="1:28" s="73" customFormat="1" ht="9.75" customHeight="1" x14ac:dyDescent="0.15">
      <c r="A131" s="250" t="s">
        <v>337</v>
      </c>
      <c r="B131" s="245">
        <v>117</v>
      </c>
      <c r="C131" s="100">
        <v>119</v>
      </c>
      <c r="D131" s="95">
        <f t="shared" si="27"/>
        <v>0</v>
      </c>
      <c r="E131" s="95">
        <f t="shared" si="27"/>
        <v>0</v>
      </c>
      <c r="F131" s="95"/>
      <c r="G131" s="95"/>
      <c r="H131" s="95"/>
      <c r="I131" s="95"/>
      <c r="J131" s="95">
        <f t="shared" si="28"/>
        <v>0</v>
      </c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433"/>
      <c r="W131" s="438"/>
      <c r="X131" s="442">
        <f t="shared" si="19"/>
        <v>0</v>
      </c>
      <c r="Y131" s="442">
        <f t="shared" si="20"/>
        <v>0</v>
      </c>
      <c r="Z131" s="442">
        <f t="shared" si="21"/>
        <v>0</v>
      </c>
      <c r="AA131" s="442">
        <f>IF(Таблица1050!$E$9=0,0,J131*10000/Таблица1050!$E$9)</f>
        <v>0</v>
      </c>
      <c r="AB131" s="442">
        <f t="shared" si="22"/>
        <v>0</v>
      </c>
    </row>
    <row r="132" spans="1:28" s="73" customFormat="1" ht="9.75" customHeight="1" x14ac:dyDescent="0.15">
      <c r="A132" s="250" t="s">
        <v>178</v>
      </c>
      <c r="B132" s="245">
        <v>118</v>
      </c>
      <c r="C132" s="100">
        <v>120</v>
      </c>
      <c r="D132" s="95">
        <f t="shared" si="27"/>
        <v>0</v>
      </c>
      <c r="E132" s="95">
        <f t="shared" si="27"/>
        <v>0</v>
      </c>
      <c r="F132" s="95"/>
      <c r="G132" s="95"/>
      <c r="H132" s="95"/>
      <c r="I132" s="95"/>
      <c r="J132" s="95">
        <f t="shared" si="28"/>
        <v>0</v>
      </c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433"/>
      <c r="W132" s="438"/>
      <c r="X132" s="442">
        <f t="shared" si="19"/>
        <v>0</v>
      </c>
      <c r="Y132" s="442">
        <f t="shared" si="20"/>
        <v>0</v>
      </c>
      <c r="Z132" s="442">
        <f t="shared" si="21"/>
        <v>0</v>
      </c>
      <c r="AA132" s="442">
        <f>IF(Таблица1050!$E$9=0,0,J132*10000/Таблица1050!$E$9)</f>
        <v>0</v>
      </c>
      <c r="AB132" s="442">
        <f t="shared" si="22"/>
        <v>0</v>
      </c>
    </row>
    <row r="133" spans="1:28" s="73" customFormat="1" ht="9.75" customHeight="1" x14ac:dyDescent="0.15">
      <c r="A133" s="250" t="s">
        <v>338</v>
      </c>
      <c r="B133" s="245">
        <v>119</v>
      </c>
      <c r="C133" s="100">
        <v>121</v>
      </c>
      <c r="D133" s="95">
        <f t="shared" si="27"/>
        <v>0</v>
      </c>
      <c r="E133" s="95">
        <f t="shared" si="27"/>
        <v>0</v>
      </c>
      <c r="F133" s="95"/>
      <c r="G133" s="95"/>
      <c r="H133" s="95"/>
      <c r="I133" s="95"/>
      <c r="J133" s="95">
        <f t="shared" si="28"/>
        <v>0</v>
      </c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433"/>
      <c r="W133" s="438"/>
      <c r="X133" s="442">
        <f t="shared" si="19"/>
        <v>0</v>
      </c>
      <c r="Y133" s="442">
        <f t="shared" si="20"/>
        <v>0</v>
      </c>
      <c r="Z133" s="442">
        <f t="shared" si="21"/>
        <v>0</v>
      </c>
      <c r="AA133" s="442">
        <f>IF(Таблица1050!$E$9=0,0,J133*10000/Таблица1050!$E$9)</f>
        <v>0</v>
      </c>
      <c r="AB133" s="442">
        <f t="shared" si="22"/>
        <v>0</v>
      </c>
    </row>
    <row r="134" spans="1:28" s="73" customFormat="1" x14ac:dyDescent="0.15">
      <c r="A134" s="250" t="s">
        <v>190</v>
      </c>
      <c r="B134" s="245">
        <v>120</v>
      </c>
      <c r="C134" s="100">
        <v>122</v>
      </c>
      <c r="D134" s="95">
        <f t="shared" si="27"/>
        <v>0</v>
      </c>
      <c r="E134" s="95">
        <f t="shared" si="27"/>
        <v>0</v>
      </c>
      <c r="F134" s="95"/>
      <c r="G134" s="95"/>
      <c r="H134" s="95"/>
      <c r="I134" s="95"/>
      <c r="J134" s="95">
        <f t="shared" si="28"/>
        <v>0</v>
      </c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433"/>
      <c r="W134" s="438"/>
      <c r="X134" s="442">
        <f t="shared" si="19"/>
        <v>0</v>
      </c>
      <c r="Y134" s="442">
        <f t="shared" si="20"/>
        <v>0</v>
      </c>
      <c r="Z134" s="442">
        <f t="shared" si="21"/>
        <v>0</v>
      </c>
      <c r="AA134" s="442">
        <f>IF(Таблица1050!$E$9=0,0,J134*10000/Таблица1050!$E$9)</f>
        <v>0</v>
      </c>
      <c r="AB134" s="442">
        <f t="shared" si="22"/>
        <v>0</v>
      </c>
    </row>
    <row r="135" spans="1:28" s="73" customFormat="1" x14ac:dyDescent="0.15">
      <c r="A135" s="250" t="s">
        <v>339</v>
      </c>
      <c r="B135" s="245">
        <v>121</v>
      </c>
      <c r="C135" s="100">
        <v>123</v>
      </c>
      <c r="D135" s="95">
        <f t="shared" si="27"/>
        <v>0</v>
      </c>
      <c r="E135" s="95">
        <f t="shared" si="27"/>
        <v>0</v>
      </c>
      <c r="F135" s="95"/>
      <c r="G135" s="95"/>
      <c r="H135" s="95"/>
      <c r="I135" s="95"/>
      <c r="J135" s="95">
        <f t="shared" si="28"/>
        <v>0</v>
      </c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433"/>
      <c r="W135" s="438"/>
      <c r="X135" s="442">
        <f t="shared" si="19"/>
        <v>0</v>
      </c>
      <c r="Y135" s="442">
        <f t="shared" si="20"/>
        <v>0</v>
      </c>
      <c r="Z135" s="442">
        <f t="shared" si="21"/>
        <v>0</v>
      </c>
      <c r="AA135" s="442">
        <f>IF(Таблица1050!$E$9=0,0,J135*10000/Таблица1050!$E$9)</f>
        <v>0</v>
      </c>
      <c r="AB135" s="442">
        <f t="shared" si="22"/>
        <v>0</v>
      </c>
    </row>
    <row r="136" spans="1:28" s="73" customFormat="1" ht="9.75" customHeight="1" x14ac:dyDescent="0.15">
      <c r="A136" s="251" t="s">
        <v>168</v>
      </c>
      <c r="B136" s="245">
        <v>122</v>
      </c>
      <c r="C136" s="100">
        <v>124</v>
      </c>
      <c r="D136" s="95">
        <f>0</f>
        <v>0</v>
      </c>
      <c r="E136" s="95">
        <f>0</f>
        <v>0</v>
      </c>
      <c r="F136" s="95">
        <f>0</f>
        <v>0</v>
      </c>
      <c r="G136" s="95">
        <f>0</f>
        <v>0</v>
      </c>
      <c r="H136" s="95">
        <f>0</f>
        <v>0</v>
      </c>
      <c r="I136" s="95">
        <f>0</f>
        <v>0</v>
      </c>
      <c r="J136" s="95">
        <f>0</f>
        <v>0</v>
      </c>
      <c r="K136" s="95">
        <f>0</f>
        <v>0</v>
      </c>
      <c r="L136" s="95">
        <f>0</f>
        <v>0</v>
      </c>
      <c r="M136" s="95">
        <f>0</f>
        <v>0</v>
      </c>
      <c r="N136" s="95">
        <f>0</f>
        <v>0</v>
      </c>
      <c r="O136" s="95">
        <f>0</f>
        <v>0</v>
      </c>
      <c r="P136" s="95">
        <f>0</f>
        <v>0</v>
      </c>
      <c r="Q136" s="95">
        <f>0</f>
        <v>0</v>
      </c>
      <c r="R136" s="95">
        <f>0</f>
        <v>0</v>
      </c>
      <c r="S136" s="95">
        <f>0</f>
        <v>0</v>
      </c>
      <c r="T136" s="95">
        <f>0</f>
        <v>0</v>
      </c>
      <c r="U136" s="95">
        <f>0</f>
        <v>0</v>
      </c>
      <c r="V136" s="95">
        <f>0</f>
        <v>0</v>
      </c>
      <c r="W136" s="95">
        <f>0</f>
        <v>0</v>
      </c>
      <c r="X136" s="442">
        <f t="shared" si="19"/>
        <v>0</v>
      </c>
      <c r="Y136" s="442">
        <f t="shared" si="20"/>
        <v>0</v>
      </c>
      <c r="Z136" s="442">
        <f t="shared" si="21"/>
        <v>0</v>
      </c>
      <c r="AA136" s="442">
        <f>IF(Таблица1050!$E$9=0,0,J136*10000/Таблица1050!$E$9)</f>
        <v>0</v>
      </c>
      <c r="AB136" s="442">
        <f t="shared" si="22"/>
        <v>0</v>
      </c>
    </row>
    <row r="137" spans="1:28" s="73" customFormat="1" ht="21" x14ac:dyDescent="0.15">
      <c r="A137" s="251" t="s">
        <v>760</v>
      </c>
      <c r="B137" s="245">
        <v>123</v>
      </c>
      <c r="C137" s="100">
        <v>125</v>
      </c>
      <c r="D137" s="95">
        <f>SUM(D15:D16,D21:D22,D24,D26:D27,D29,D31,D32,D36,D43:D47,D53:D54,D58,D75,D79:D80,D86,D89,D92,D96,D110,D114,D115,D118,D123,D126:D131,D133,D20,D71,D78,D119,D132,D48:D50,D97)</f>
        <v>0</v>
      </c>
      <c r="E137" s="95">
        <f>SUM(E15:E16,E21:E22,E24,E26:E27,E29,E31,E32,E36,E43:E47,E53:E54,E58,E75,E79:E80,E86,E89,E92,E96,E110,E114,E115,E118,E123,E126:E131,E133,E20,E71,E78,E119,E132,E48:E50,E97)</f>
        <v>0</v>
      </c>
      <c r="F137" s="95">
        <f>SUM(F15:F16,F21:F22,F24,F26:F27,F29,F31,F32,F36,F43:F44,F53:F54,F58,F75,F46:F47,F79:F80,F86,F89,F92,F96,F110,F114,F115,F118,F123,F126:F131,F133,F20,F71,F119,F132,F48:F50)</f>
        <v>0</v>
      </c>
      <c r="G137" s="95">
        <f>SUM(G15:G16,G21:G22,G24,G26:G27,G29,G31,G32,G36,G43:G44,G53:G54,G58,G75,G46:G47,G79:G80,G86,G89,G92,G96,G110,G114,G115,G118,G123,G126:G131,G133,G20,G71,G119,G132,G48:G50)</f>
        <v>0</v>
      </c>
      <c r="H137" s="95">
        <f>SUM(H15:H16,H21:H22,H24,H26:H27,H29,H31,H32,H36,H43:H45,H53:H54,H58,H75,H46,H78:H80,H86,H89,H92,H96,H110,H114,H115,H118,H123,H126:H131,H133,H71,H119,H132,H48:H50)</f>
        <v>0</v>
      </c>
      <c r="I137" s="95">
        <f>SUM(I15:I16,I21:I22,I24,I26:I27,I29,I31,I32,I36,I43:I45,I53:I54,I58,I75,I46,I78:I80,I86,I89,I92,I96,I110,I114,I115,I118,I123,I126:I131,I133,I71,I119,I132,I48:I50)</f>
        <v>0</v>
      </c>
      <c r="J137" s="95">
        <f>SUM(J15:J16,J21:J22,J24,J26:J27,J29,J31,J32,J36,J43:J47,J53:J54,J58,J75,J79:J80,J86,J89,J92,J96,J110,J114,J115,J118,J123,J126:J131,J133,J20,J71,J78,J119,J132,J48:J50,J97)</f>
        <v>0</v>
      </c>
      <c r="K137" s="95">
        <f>SUM(K15:K16,K21:K22,K24,K26:K27,K29,K31,K32,K36,K43:K44,K53:K54,K58,K75,K46:K47,K79:K80,K86,K89,K92,K96,K110,K114,K115,K118,K123,K126:K131,K133,K20,K71,K119,K132,K48:K50)</f>
        <v>0</v>
      </c>
      <c r="L137" s="95">
        <f>SUM(L15:L16,L21:L22,L24,L26:L27,L29,L31,L32,L36,L43:L45,L53:L54,L58,L75,L46,L78:L80,L86,L89,L92,L96,L110,L114,L115,L118,L123,L126:L131,L133,L71,L119,L132,L48:L50)</f>
        <v>0</v>
      </c>
      <c r="M137" s="95">
        <f>SUM(M15:M16,M21:M22,M24,M26:M27,M29,M31,M32,M36,M43:M44,M53:M54,M58,M75,M46,M79:M80,M86,M89,M92,M96:M97,M110,M114,M115,M118,M123,M126:M131,M133,M71,M119,M132,M48:M50)</f>
        <v>0</v>
      </c>
      <c r="N137" s="95">
        <f>SUM(N15:N16,N21:N22,N24,N26:N27,N29,N31,N32,N36,N43:N44,N53:N54,N58,N75,N46,N79:N80,N86,N89,N92,N96:N97,N110,N114,N115,N118,N123,N126:N131,N133,N71,N119,N132,N48:N50)</f>
        <v>0</v>
      </c>
      <c r="O137" s="95">
        <f>SUM(O15:O16,O21:O22,O24,O26:O27,O29,O31,O32,O36,O43:O44,O53:O54,O58,O75,O46,O79:O80,O86,O89,O92,O96:O97,O110,O114,O115,O118,O123,O126:O131,O133,O71,O119,O132,O48:O50)</f>
        <v>0</v>
      </c>
      <c r="P137" s="95">
        <f t="shared" ref="P137:W137" si="29">SUM(P15:P16,P21:P22,P24,P26:P27,P29,P31,P32,P36,P43:P47,P53:P54,P58,P75,P79:P80,P86,P89,P92,P96,P110,P114,P115,P118,P123,P126:P131,P133,P20,P71,P78,P119,P132,P48:P50,P97)</f>
        <v>0</v>
      </c>
      <c r="Q137" s="95">
        <f t="shared" si="29"/>
        <v>0</v>
      </c>
      <c r="R137" s="95">
        <f t="shared" si="29"/>
        <v>0</v>
      </c>
      <c r="S137" s="95">
        <f t="shared" si="29"/>
        <v>0</v>
      </c>
      <c r="T137" s="95">
        <f t="shared" si="29"/>
        <v>0</v>
      </c>
      <c r="U137" s="95">
        <f t="shared" si="29"/>
        <v>0</v>
      </c>
      <c r="V137" s="95">
        <f t="shared" si="29"/>
        <v>0</v>
      </c>
      <c r="W137" s="95">
        <f t="shared" si="29"/>
        <v>0</v>
      </c>
      <c r="X137" s="442">
        <f t="shared" si="19"/>
        <v>0</v>
      </c>
      <c r="Y137" s="442">
        <f t="shared" si="20"/>
        <v>0</v>
      </c>
      <c r="Z137" s="442">
        <f t="shared" si="21"/>
        <v>0</v>
      </c>
      <c r="AA137" s="442">
        <f>IF(Таблица1050!$E$9=0,0,J137*10000/Таблица1050!$E$9)</f>
        <v>0</v>
      </c>
      <c r="AB137" s="442">
        <f t="shared" si="22"/>
        <v>0</v>
      </c>
    </row>
    <row r="138" spans="1:28" s="73" customFormat="1" ht="21.75" customHeight="1" x14ac:dyDescent="0.15">
      <c r="A138" s="90" t="s">
        <v>855</v>
      </c>
      <c r="B138" s="245">
        <v>124</v>
      </c>
      <c r="C138" s="100">
        <v>126</v>
      </c>
      <c r="D138" s="95">
        <f t="shared" si="27"/>
        <v>0</v>
      </c>
      <c r="E138" s="95">
        <f t="shared" si="27"/>
        <v>0</v>
      </c>
      <c r="F138" s="95"/>
      <c r="G138" s="95"/>
      <c r="H138" s="95"/>
      <c r="I138" s="95"/>
      <c r="J138" s="95">
        <f t="shared" si="28"/>
        <v>0</v>
      </c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433"/>
      <c r="W138" s="438"/>
      <c r="X138" s="442">
        <f t="shared" si="19"/>
        <v>0</v>
      </c>
      <c r="Y138" s="442">
        <f t="shared" si="20"/>
        <v>0</v>
      </c>
      <c r="Z138" s="442">
        <f t="shared" si="21"/>
        <v>0</v>
      </c>
      <c r="AA138" s="442">
        <f>IF(Таблица1050!$E$9=0,0,J138*10000/Таблица1050!$E$9)</f>
        <v>0</v>
      </c>
      <c r="AB138" s="442">
        <f t="shared" si="22"/>
        <v>0</v>
      </c>
    </row>
    <row r="139" spans="1:28" s="73" customFormat="1" ht="15.75" customHeight="1" x14ac:dyDescent="0.15">
      <c r="A139" s="250" t="s">
        <v>761</v>
      </c>
      <c r="B139" s="245">
        <v>125</v>
      </c>
      <c r="C139" s="100">
        <v>127</v>
      </c>
      <c r="D139" s="95">
        <f t="shared" si="27"/>
        <v>0</v>
      </c>
      <c r="E139" s="95">
        <f t="shared" si="27"/>
        <v>0</v>
      </c>
      <c r="F139" s="95"/>
      <c r="G139" s="95"/>
      <c r="H139" s="95"/>
      <c r="I139" s="95"/>
      <c r="J139" s="95">
        <f t="shared" si="28"/>
        <v>0</v>
      </c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433"/>
      <c r="W139" s="438"/>
      <c r="X139" s="442">
        <f t="shared" si="19"/>
        <v>0</v>
      </c>
      <c r="Y139" s="442">
        <f t="shared" si="20"/>
        <v>0</v>
      </c>
      <c r="Z139" s="442">
        <f t="shared" si="21"/>
        <v>0</v>
      </c>
      <c r="AA139" s="442">
        <f>IF(Таблица1050!$E$9=0,0,J139*10000/Таблица1050!$E$9)</f>
        <v>0</v>
      </c>
      <c r="AB139" s="442">
        <f t="shared" si="22"/>
        <v>0</v>
      </c>
    </row>
    <row r="140" spans="1:28" s="73" customFormat="1" ht="21.75" customHeight="1" x14ac:dyDescent="0.15">
      <c r="A140" s="252" t="s">
        <v>340</v>
      </c>
      <c r="B140" s="245">
        <v>127</v>
      </c>
      <c r="C140" s="428">
        <v>128</v>
      </c>
      <c r="D140" s="95">
        <f t="shared" si="27"/>
        <v>0</v>
      </c>
      <c r="E140" s="95">
        <f t="shared" si="27"/>
        <v>0</v>
      </c>
      <c r="F140" s="95">
        <f>SUM(F141:F154)</f>
        <v>0</v>
      </c>
      <c r="G140" s="95">
        <f>SUM(G141:G154)</f>
        <v>0</v>
      </c>
      <c r="H140" s="95">
        <f>SUM(H141:H154)</f>
        <v>0</v>
      </c>
      <c r="I140" s="95">
        <f>SUM(I141:I154)</f>
        <v>0</v>
      </c>
      <c r="J140" s="95">
        <f>K140+L140+O140</f>
        <v>0</v>
      </c>
      <c r="K140" s="95">
        <f>SUM(K141:K154)</f>
        <v>0</v>
      </c>
      <c r="L140" s="95">
        <f t="shared" ref="L140:U140" si="30">SUM(L141:L154)</f>
        <v>0</v>
      </c>
      <c r="M140" s="95">
        <f t="shared" si="30"/>
        <v>0</v>
      </c>
      <c r="N140" s="95">
        <f t="shared" si="30"/>
        <v>0</v>
      </c>
      <c r="O140" s="95">
        <f t="shared" si="30"/>
        <v>0</v>
      </c>
      <c r="P140" s="95">
        <f t="shared" si="30"/>
        <v>0</v>
      </c>
      <c r="Q140" s="95">
        <f t="shared" si="30"/>
        <v>0</v>
      </c>
      <c r="R140" s="95">
        <f t="shared" si="30"/>
        <v>0</v>
      </c>
      <c r="S140" s="95">
        <f>SUM(S141:S154)</f>
        <v>0</v>
      </c>
      <c r="T140" s="95">
        <f t="shared" si="30"/>
        <v>0</v>
      </c>
      <c r="U140" s="95">
        <f t="shared" si="30"/>
        <v>0</v>
      </c>
      <c r="V140" s="433">
        <f>SUM(V141:V154)</f>
        <v>0</v>
      </c>
      <c r="W140" s="95">
        <f>SUM(W141:W154)</f>
        <v>0</v>
      </c>
      <c r="X140" s="442">
        <f t="shared" si="19"/>
        <v>0</v>
      </c>
      <c r="Y140" s="442">
        <f t="shared" si="20"/>
        <v>0</v>
      </c>
      <c r="Z140" s="442">
        <f t="shared" si="21"/>
        <v>0</v>
      </c>
      <c r="AA140" s="442">
        <f>IF(Таблица1050!$E$9=0,0,J140*10000/Таблица1050!$E$9)</f>
        <v>0</v>
      </c>
      <c r="AB140" s="442">
        <f t="shared" si="22"/>
        <v>0</v>
      </c>
    </row>
    <row r="141" spans="1:28" s="73" customFormat="1" ht="12" customHeight="1" x14ac:dyDescent="0.15">
      <c r="A141" s="250" t="s">
        <v>661</v>
      </c>
      <c r="B141" s="245">
        <v>128</v>
      </c>
      <c r="C141" s="100">
        <v>129</v>
      </c>
      <c r="D141" s="95">
        <f t="shared" ref="D141:E153" si="31">F141+H141+M141</f>
        <v>0</v>
      </c>
      <c r="E141" s="95">
        <f t="shared" si="31"/>
        <v>0</v>
      </c>
      <c r="F141" s="95"/>
      <c r="G141" s="95"/>
      <c r="H141" s="95"/>
      <c r="I141" s="95"/>
      <c r="J141" s="95">
        <f t="shared" ref="J141:J153" si="32">K141+L141+O141</f>
        <v>0</v>
      </c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433"/>
      <c r="W141" s="438"/>
      <c r="X141" s="442">
        <f t="shared" si="19"/>
        <v>0</v>
      </c>
      <c r="Y141" s="442">
        <f t="shared" si="20"/>
        <v>0</v>
      </c>
      <c r="Z141" s="442">
        <f t="shared" si="21"/>
        <v>0</v>
      </c>
      <c r="AA141" s="442">
        <f>IF(Таблица1050!$E$9=0,0,J141*10000/Таблица1050!$E$9)</f>
        <v>0</v>
      </c>
      <c r="AB141" s="442">
        <f t="shared" si="22"/>
        <v>0</v>
      </c>
    </row>
    <row r="142" spans="1:28" s="73" customFormat="1" ht="11.25" customHeight="1" x14ac:dyDescent="0.15">
      <c r="A142" s="250" t="s">
        <v>662</v>
      </c>
      <c r="B142" s="245">
        <v>129</v>
      </c>
      <c r="C142" s="100">
        <v>130</v>
      </c>
      <c r="D142" s="95">
        <f t="shared" si="31"/>
        <v>0</v>
      </c>
      <c r="E142" s="95">
        <f t="shared" si="31"/>
        <v>0</v>
      </c>
      <c r="F142" s="95"/>
      <c r="G142" s="95"/>
      <c r="H142" s="95"/>
      <c r="I142" s="95"/>
      <c r="J142" s="95">
        <f t="shared" si="32"/>
        <v>0</v>
      </c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433"/>
      <c r="W142" s="438"/>
      <c r="X142" s="442">
        <f t="shared" si="19"/>
        <v>0</v>
      </c>
      <c r="Y142" s="442">
        <f t="shared" si="20"/>
        <v>0</v>
      </c>
      <c r="Z142" s="442">
        <f t="shared" si="21"/>
        <v>0</v>
      </c>
      <c r="AA142" s="442">
        <f>IF(Таблица1050!$E$9=0,0,J142*10000/Таблица1050!$E$9)</f>
        <v>0</v>
      </c>
      <c r="AB142" s="442">
        <f t="shared" si="22"/>
        <v>0</v>
      </c>
    </row>
    <row r="143" spans="1:28" s="73" customFormat="1" ht="11.25" customHeight="1" x14ac:dyDescent="0.15">
      <c r="A143" s="250" t="s">
        <v>1454</v>
      </c>
      <c r="B143" s="245">
        <v>130</v>
      </c>
      <c r="C143" s="100">
        <v>131</v>
      </c>
      <c r="D143" s="95">
        <f t="shared" si="31"/>
        <v>0</v>
      </c>
      <c r="E143" s="95">
        <f t="shared" si="31"/>
        <v>0</v>
      </c>
      <c r="F143" s="95"/>
      <c r="G143" s="95"/>
      <c r="H143" s="95"/>
      <c r="I143" s="95"/>
      <c r="J143" s="95">
        <f t="shared" si="32"/>
        <v>0</v>
      </c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433"/>
      <c r="W143" s="438"/>
      <c r="X143" s="442">
        <f t="shared" si="19"/>
        <v>0</v>
      </c>
      <c r="Y143" s="442">
        <f t="shared" si="20"/>
        <v>0</v>
      </c>
      <c r="Z143" s="442">
        <f t="shared" si="21"/>
        <v>0</v>
      </c>
      <c r="AA143" s="442">
        <f>IF(Таблица1050!$E$9=0,0,J143*10000/Таблица1050!$E$9)</f>
        <v>0</v>
      </c>
      <c r="AB143" s="442">
        <f t="shared" si="22"/>
        <v>0</v>
      </c>
    </row>
    <row r="144" spans="1:28" s="73" customFormat="1" ht="11.25" customHeight="1" x14ac:dyDescent="0.15">
      <c r="A144" s="250" t="s">
        <v>762</v>
      </c>
      <c r="B144" s="245">
        <v>131</v>
      </c>
      <c r="C144" s="100">
        <v>132</v>
      </c>
      <c r="D144" s="95">
        <f t="shared" si="31"/>
        <v>0</v>
      </c>
      <c r="E144" s="95">
        <f t="shared" si="31"/>
        <v>0</v>
      </c>
      <c r="F144" s="95"/>
      <c r="G144" s="95"/>
      <c r="H144" s="95"/>
      <c r="I144" s="95"/>
      <c r="J144" s="95">
        <f t="shared" si="32"/>
        <v>0</v>
      </c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433"/>
      <c r="W144" s="438"/>
      <c r="X144" s="442">
        <f t="shared" si="19"/>
        <v>0</v>
      </c>
      <c r="Y144" s="442">
        <f t="shared" si="20"/>
        <v>0</v>
      </c>
      <c r="Z144" s="442">
        <f t="shared" si="21"/>
        <v>0</v>
      </c>
      <c r="AA144" s="442">
        <f>IF(Таблица1050!$E$9=0,0,J144*10000/Таблица1050!$E$9)</f>
        <v>0</v>
      </c>
      <c r="AB144" s="442">
        <f t="shared" si="22"/>
        <v>0</v>
      </c>
    </row>
    <row r="145" spans="1:28" s="73" customFormat="1" x14ac:dyDescent="0.15">
      <c r="A145" s="250" t="s">
        <v>557</v>
      </c>
      <c r="B145" s="245">
        <v>132</v>
      </c>
      <c r="C145" s="100">
        <v>133</v>
      </c>
      <c r="D145" s="95">
        <f t="shared" si="31"/>
        <v>0</v>
      </c>
      <c r="E145" s="95">
        <f t="shared" si="31"/>
        <v>0</v>
      </c>
      <c r="F145" s="95"/>
      <c r="G145" s="95"/>
      <c r="H145" s="95"/>
      <c r="I145" s="95"/>
      <c r="J145" s="95">
        <f t="shared" si="32"/>
        <v>0</v>
      </c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433"/>
      <c r="W145" s="438"/>
      <c r="X145" s="442">
        <f t="shared" si="19"/>
        <v>0</v>
      </c>
      <c r="Y145" s="442">
        <f t="shared" si="20"/>
        <v>0</v>
      </c>
      <c r="Z145" s="442">
        <f t="shared" si="21"/>
        <v>0</v>
      </c>
      <c r="AA145" s="442">
        <f>IF(Таблица1050!$E$9=0,0,J145*10000/Таблица1050!$E$9)</f>
        <v>0</v>
      </c>
      <c r="AB145" s="442">
        <f t="shared" si="22"/>
        <v>0</v>
      </c>
    </row>
    <row r="146" spans="1:28" s="73" customFormat="1" x14ac:dyDescent="0.15">
      <c r="A146" s="250" t="s">
        <v>1455</v>
      </c>
      <c r="B146" s="419" t="s">
        <v>1342</v>
      </c>
      <c r="C146" s="100">
        <v>134</v>
      </c>
      <c r="D146" s="95">
        <f>F146+H146+M146</f>
        <v>0</v>
      </c>
      <c r="E146" s="95">
        <f>G146+I146+N146</f>
        <v>0</v>
      </c>
      <c r="F146" s="95"/>
      <c r="G146" s="95"/>
      <c r="H146" s="95"/>
      <c r="I146" s="95"/>
      <c r="J146" s="95">
        <f>K146+L146+O146</f>
        <v>0</v>
      </c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459"/>
      <c r="W146" s="438"/>
      <c r="X146" s="442">
        <f t="shared" si="19"/>
        <v>0</v>
      </c>
      <c r="Y146" s="442">
        <f t="shared" si="20"/>
        <v>0</v>
      </c>
      <c r="Z146" s="442">
        <f t="shared" si="21"/>
        <v>0</v>
      </c>
      <c r="AA146" s="442">
        <f>IF(Таблица1050!$E$9=0,0,J146*10000/Таблица1050!$E$9)</f>
        <v>0</v>
      </c>
      <c r="AB146" s="442">
        <f t="shared" si="22"/>
        <v>0</v>
      </c>
    </row>
    <row r="147" spans="1:28" s="73" customFormat="1" ht="21" x14ac:dyDescent="0.15">
      <c r="A147" s="250" t="s">
        <v>1456</v>
      </c>
      <c r="B147" s="419" t="s">
        <v>1343</v>
      </c>
      <c r="C147" s="100">
        <v>135</v>
      </c>
      <c r="D147" s="95">
        <f>F147+H147+M147</f>
        <v>0</v>
      </c>
      <c r="E147" s="95">
        <f>G147+I147+N147</f>
        <v>0</v>
      </c>
      <c r="F147" s="95"/>
      <c r="G147" s="95"/>
      <c r="H147" s="95"/>
      <c r="I147" s="95"/>
      <c r="J147" s="95">
        <f>K147+L147+O147</f>
        <v>0</v>
      </c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459"/>
      <c r="W147" s="438"/>
      <c r="X147" s="442">
        <f t="shared" si="19"/>
        <v>0</v>
      </c>
      <c r="Y147" s="442">
        <f t="shared" si="20"/>
        <v>0</v>
      </c>
      <c r="Z147" s="442">
        <f t="shared" si="21"/>
        <v>0</v>
      </c>
      <c r="AA147" s="442">
        <f>IF(Таблица1050!$E$9=0,0,J147*10000/Таблица1050!$E$9)</f>
        <v>0</v>
      </c>
      <c r="AB147" s="442">
        <f t="shared" si="22"/>
        <v>0</v>
      </c>
    </row>
    <row r="148" spans="1:28" s="73" customFormat="1" ht="21" x14ac:dyDescent="0.15">
      <c r="A148" s="250" t="s">
        <v>1457</v>
      </c>
      <c r="B148" s="245">
        <v>133</v>
      </c>
      <c r="C148" s="100">
        <v>136</v>
      </c>
      <c r="D148" s="95">
        <f t="shared" si="31"/>
        <v>0</v>
      </c>
      <c r="E148" s="95">
        <f t="shared" si="31"/>
        <v>0</v>
      </c>
      <c r="F148" s="95"/>
      <c r="G148" s="95"/>
      <c r="H148" s="95"/>
      <c r="I148" s="95"/>
      <c r="J148" s="95">
        <f t="shared" si="32"/>
        <v>0</v>
      </c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433"/>
      <c r="W148" s="438"/>
      <c r="X148" s="442">
        <f t="shared" si="19"/>
        <v>0</v>
      </c>
      <c r="Y148" s="442">
        <f t="shared" si="20"/>
        <v>0</v>
      </c>
      <c r="Z148" s="442">
        <f t="shared" si="21"/>
        <v>0</v>
      </c>
      <c r="AA148" s="442">
        <f>IF(Таблица1050!$E$9=0,0,J148*10000/Таблица1050!$E$9)</f>
        <v>0</v>
      </c>
      <c r="AB148" s="442">
        <f t="shared" si="22"/>
        <v>0</v>
      </c>
    </row>
    <row r="149" spans="1:28" s="73" customFormat="1" x14ac:dyDescent="0.15">
      <c r="A149" s="250" t="s">
        <v>1458</v>
      </c>
      <c r="B149" s="245">
        <v>134</v>
      </c>
      <c r="C149" s="100">
        <v>137</v>
      </c>
      <c r="D149" s="95">
        <f t="shared" si="31"/>
        <v>0</v>
      </c>
      <c r="E149" s="95">
        <f t="shared" si="31"/>
        <v>0</v>
      </c>
      <c r="F149" s="95"/>
      <c r="G149" s="95"/>
      <c r="H149" s="95"/>
      <c r="I149" s="95"/>
      <c r="J149" s="95">
        <f t="shared" si="32"/>
        <v>0</v>
      </c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433"/>
      <c r="W149" s="438"/>
      <c r="X149" s="442">
        <f t="shared" si="19"/>
        <v>0</v>
      </c>
      <c r="Y149" s="442">
        <f t="shared" si="20"/>
        <v>0</v>
      </c>
      <c r="Z149" s="442">
        <f t="shared" si="21"/>
        <v>0</v>
      </c>
      <c r="AA149" s="442">
        <f>IF(Таблица1050!$E$9=0,0,J149*10000/Таблица1050!$E$9)</f>
        <v>0</v>
      </c>
      <c r="AB149" s="442">
        <f t="shared" si="22"/>
        <v>0</v>
      </c>
    </row>
    <row r="150" spans="1:28" s="73" customFormat="1" x14ac:dyDescent="0.15">
      <c r="A150" s="250" t="s">
        <v>892</v>
      </c>
      <c r="B150" s="253" t="s">
        <v>888</v>
      </c>
      <c r="C150" s="100">
        <v>138</v>
      </c>
      <c r="D150" s="95">
        <f t="shared" si="31"/>
        <v>0</v>
      </c>
      <c r="E150" s="95">
        <f t="shared" si="31"/>
        <v>0</v>
      </c>
      <c r="F150" s="95"/>
      <c r="G150" s="95"/>
      <c r="H150" s="95"/>
      <c r="I150" s="95"/>
      <c r="J150" s="95">
        <f t="shared" si="32"/>
        <v>0</v>
      </c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433"/>
      <c r="W150" s="438"/>
      <c r="X150" s="442">
        <f t="shared" si="19"/>
        <v>0</v>
      </c>
      <c r="Y150" s="442">
        <f t="shared" si="20"/>
        <v>0</v>
      </c>
      <c r="Z150" s="442">
        <f t="shared" si="21"/>
        <v>0</v>
      </c>
      <c r="AA150" s="442">
        <f>IF(Таблица1050!$E$9=0,0,J150*10000/Таблица1050!$E$9)</f>
        <v>0</v>
      </c>
      <c r="AB150" s="442">
        <f t="shared" si="22"/>
        <v>0</v>
      </c>
    </row>
    <row r="151" spans="1:28" s="73" customFormat="1" ht="21" x14ac:dyDescent="0.15">
      <c r="A151" s="250" t="s">
        <v>1459</v>
      </c>
      <c r="B151" s="253" t="s">
        <v>889</v>
      </c>
      <c r="C151" s="100">
        <v>139</v>
      </c>
      <c r="D151" s="95">
        <f t="shared" si="31"/>
        <v>0</v>
      </c>
      <c r="E151" s="95">
        <f t="shared" si="31"/>
        <v>0</v>
      </c>
      <c r="F151" s="95"/>
      <c r="G151" s="95"/>
      <c r="H151" s="95"/>
      <c r="I151" s="95"/>
      <c r="J151" s="95">
        <f t="shared" si="32"/>
        <v>0</v>
      </c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433"/>
      <c r="W151" s="438"/>
      <c r="X151" s="442">
        <f t="shared" si="19"/>
        <v>0</v>
      </c>
      <c r="Y151" s="442">
        <f t="shared" si="20"/>
        <v>0</v>
      </c>
      <c r="Z151" s="442">
        <f t="shared" si="21"/>
        <v>0</v>
      </c>
      <c r="AA151" s="442">
        <f>IF(Таблица1050!$E$9=0,0,J151*10000/Таблица1050!$E$9)</f>
        <v>0</v>
      </c>
      <c r="AB151" s="442">
        <f t="shared" si="22"/>
        <v>0</v>
      </c>
    </row>
    <row r="152" spans="1:28" s="73" customFormat="1" x14ac:dyDescent="0.15">
      <c r="A152" s="250" t="s">
        <v>893</v>
      </c>
      <c r="B152" s="253" t="s">
        <v>890</v>
      </c>
      <c r="C152" s="100">
        <v>140</v>
      </c>
      <c r="D152" s="95">
        <f t="shared" si="31"/>
        <v>0</v>
      </c>
      <c r="E152" s="95">
        <f t="shared" si="31"/>
        <v>0</v>
      </c>
      <c r="F152" s="95"/>
      <c r="G152" s="95"/>
      <c r="H152" s="95"/>
      <c r="I152" s="95"/>
      <c r="J152" s="95">
        <f t="shared" si="32"/>
        <v>0</v>
      </c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433"/>
      <c r="W152" s="438"/>
      <c r="X152" s="442">
        <f t="shared" si="19"/>
        <v>0</v>
      </c>
      <c r="Y152" s="442">
        <f t="shared" si="20"/>
        <v>0</v>
      </c>
      <c r="Z152" s="442">
        <f t="shared" si="21"/>
        <v>0</v>
      </c>
      <c r="AA152" s="442">
        <f>IF(Таблица1050!$E$9=0,0,J152*10000/Таблица1050!$E$9)</f>
        <v>0</v>
      </c>
      <c r="AB152" s="442">
        <f t="shared" si="22"/>
        <v>0</v>
      </c>
    </row>
    <row r="153" spans="1:28" s="73" customFormat="1" x14ac:dyDescent="0.15">
      <c r="A153" s="250" t="s">
        <v>894</v>
      </c>
      <c r="B153" s="253" t="s">
        <v>891</v>
      </c>
      <c r="C153" s="100">
        <v>141</v>
      </c>
      <c r="D153" s="95">
        <f t="shared" si="31"/>
        <v>0</v>
      </c>
      <c r="E153" s="95">
        <f t="shared" si="31"/>
        <v>0</v>
      </c>
      <c r="F153" s="95"/>
      <c r="G153" s="95"/>
      <c r="H153" s="95"/>
      <c r="I153" s="95"/>
      <c r="J153" s="95">
        <f t="shared" si="32"/>
        <v>0</v>
      </c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433"/>
      <c r="W153" s="438"/>
      <c r="X153" s="442">
        <f t="shared" si="19"/>
        <v>0</v>
      </c>
      <c r="Y153" s="442">
        <f t="shared" si="20"/>
        <v>0</v>
      </c>
      <c r="Z153" s="442">
        <f t="shared" si="21"/>
        <v>0</v>
      </c>
      <c r="AA153" s="442">
        <f>IF(Таблица1050!$E$9=0,0,J153*10000/Таблица1050!$E$9)</f>
        <v>0</v>
      </c>
      <c r="AB153" s="442">
        <f t="shared" si="22"/>
        <v>0</v>
      </c>
    </row>
    <row r="154" spans="1:28" s="73" customFormat="1" ht="21" x14ac:dyDescent="0.15">
      <c r="A154" s="250" t="s">
        <v>1460</v>
      </c>
      <c r="B154" s="420" t="s">
        <v>1344</v>
      </c>
      <c r="C154" s="100">
        <v>142</v>
      </c>
      <c r="D154" s="95">
        <f>F154+H154+M154</f>
        <v>0</v>
      </c>
      <c r="E154" s="95">
        <f>G154+I154+N154</f>
        <v>0</v>
      </c>
      <c r="F154" s="95"/>
      <c r="G154" s="95"/>
      <c r="H154" s="95"/>
      <c r="I154" s="95"/>
      <c r="J154" s="95">
        <f t="shared" ref="J154:J163" si="33">K154+L154+O154</f>
        <v>0</v>
      </c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459"/>
      <c r="W154" s="438"/>
      <c r="X154" s="442">
        <f t="shared" si="19"/>
        <v>0</v>
      </c>
      <c r="Y154" s="442">
        <f t="shared" si="20"/>
        <v>0</v>
      </c>
      <c r="Z154" s="442">
        <f t="shared" si="21"/>
        <v>0</v>
      </c>
      <c r="AA154" s="442">
        <f>IF(Таблица1050!$E$9=0,0,J154*10000/Таблица1050!$E$9)</f>
        <v>0</v>
      </c>
      <c r="AB154" s="442">
        <f t="shared" si="22"/>
        <v>0</v>
      </c>
    </row>
    <row r="155" spans="1:28" s="73" customFormat="1" x14ac:dyDescent="0.15">
      <c r="A155" s="90" t="s">
        <v>1461</v>
      </c>
      <c r="B155" s="245">
        <v>135</v>
      </c>
      <c r="C155" s="100">
        <v>143</v>
      </c>
      <c r="D155" s="95">
        <f>F155+H155+M155</f>
        <v>0</v>
      </c>
      <c r="E155" s="95">
        <f>G155+I155+N155</f>
        <v>0</v>
      </c>
      <c r="F155" s="95"/>
      <c r="G155" s="95"/>
      <c r="H155" s="95"/>
      <c r="I155" s="95"/>
      <c r="J155" s="95">
        <f t="shared" si="33"/>
        <v>0</v>
      </c>
      <c r="K155" s="95">
        <f>SUM(K156:K159)</f>
        <v>0</v>
      </c>
      <c r="L155" s="95">
        <f>SUM(L156:L159)</f>
        <v>0</v>
      </c>
      <c r="M155" s="95"/>
      <c r="N155" s="95"/>
      <c r="O155" s="95">
        <f>SUM(O156:O159)</f>
        <v>0</v>
      </c>
      <c r="P155" s="95">
        <f t="shared" ref="P155:V155" si="34">SUM(P156:P159)</f>
        <v>0</v>
      </c>
      <c r="Q155" s="95">
        <f t="shared" si="34"/>
        <v>0</v>
      </c>
      <c r="R155" s="95">
        <f t="shared" si="34"/>
        <v>0</v>
      </c>
      <c r="S155" s="95">
        <f t="shared" si="34"/>
        <v>0</v>
      </c>
      <c r="T155" s="95">
        <f t="shared" si="34"/>
        <v>0</v>
      </c>
      <c r="U155" s="95">
        <f t="shared" si="34"/>
        <v>0</v>
      </c>
      <c r="V155" s="95">
        <f t="shared" si="34"/>
        <v>0</v>
      </c>
      <c r="W155" s="95">
        <f>SUM(W156:W159)</f>
        <v>0</v>
      </c>
      <c r="X155" s="442">
        <f t="shared" si="19"/>
        <v>0</v>
      </c>
      <c r="Y155" s="442">
        <f t="shared" si="20"/>
        <v>0</v>
      </c>
      <c r="Z155" s="442">
        <f t="shared" si="21"/>
        <v>0</v>
      </c>
      <c r="AA155" s="442">
        <f>IF(Таблица1050!$E$9=0,0,J155*10000/Таблица1050!$E$9)</f>
        <v>0</v>
      </c>
      <c r="AB155" s="442">
        <f t="shared" si="22"/>
        <v>0</v>
      </c>
    </row>
    <row r="156" spans="1:28" s="73" customFormat="1" ht="21" x14ac:dyDescent="0.15">
      <c r="A156" s="250" t="s">
        <v>763</v>
      </c>
      <c r="B156" s="245">
        <v>136</v>
      </c>
      <c r="C156" s="100">
        <v>144</v>
      </c>
      <c r="D156" s="95" t="s">
        <v>357</v>
      </c>
      <c r="E156" s="95" t="s">
        <v>357</v>
      </c>
      <c r="F156" s="95" t="s">
        <v>357</v>
      </c>
      <c r="G156" s="95" t="s">
        <v>357</v>
      </c>
      <c r="H156" s="95" t="s">
        <v>357</v>
      </c>
      <c r="I156" s="95" t="s">
        <v>357</v>
      </c>
      <c r="J156" s="95">
        <f t="shared" si="33"/>
        <v>0</v>
      </c>
      <c r="K156" s="95"/>
      <c r="L156" s="95"/>
      <c r="M156" s="95" t="s">
        <v>357</v>
      </c>
      <c r="N156" s="95" t="s">
        <v>357</v>
      </c>
      <c r="O156" s="95"/>
      <c r="P156" s="95"/>
      <c r="Q156" s="95"/>
      <c r="R156" s="95"/>
      <c r="S156" s="95"/>
      <c r="T156" s="95"/>
      <c r="U156" s="95"/>
      <c r="V156" s="95"/>
      <c r="W156" s="438"/>
      <c r="X156" s="443" t="s">
        <v>807</v>
      </c>
      <c r="Y156" s="443" t="s">
        <v>807</v>
      </c>
      <c r="Z156" s="443" t="s">
        <v>807</v>
      </c>
      <c r="AA156" s="443" t="s">
        <v>807</v>
      </c>
      <c r="AB156" s="443" t="s">
        <v>807</v>
      </c>
    </row>
    <row r="157" spans="1:28" s="73" customFormat="1" x14ac:dyDescent="0.15">
      <c r="A157" s="250" t="s">
        <v>764</v>
      </c>
      <c r="B157" s="245">
        <v>137</v>
      </c>
      <c r="C157" s="100">
        <v>145</v>
      </c>
      <c r="D157" s="95" t="s">
        <v>357</v>
      </c>
      <c r="E157" s="95" t="s">
        <v>357</v>
      </c>
      <c r="F157" s="95" t="s">
        <v>357</v>
      </c>
      <c r="G157" s="95" t="s">
        <v>357</v>
      </c>
      <c r="H157" s="95" t="s">
        <v>357</v>
      </c>
      <c r="I157" s="95" t="s">
        <v>357</v>
      </c>
      <c r="J157" s="95">
        <f t="shared" si="33"/>
        <v>0</v>
      </c>
      <c r="K157" s="95"/>
      <c r="L157" s="95"/>
      <c r="M157" s="95" t="s">
        <v>357</v>
      </c>
      <c r="N157" s="95" t="s">
        <v>357</v>
      </c>
      <c r="O157" s="95"/>
      <c r="P157" s="95"/>
      <c r="Q157" s="95"/>
      <c r="R157" s="95"/>
      <c r="S157" s="95"/>
      <c r="T157" s="95"/>
      <c r="U157" s="95"/>
      <c r="V157" s="433"/>
      <c r="W157" s="438"/>
      <c r="X157" s="443" t="s">
        <v>807</v>
      </c>
      <c r="Y157" s="443" t="s">
        <v>807</v>
      </c>
      <c r="Z157" s="443" t="s">
        <v>807</v>
      </c>
      <c r="AA157" s="443" t="s">
        <v>807</v>
      </c>
      <c r="AB157" s="443" t="s">
        <v>807</v>
      </c>
    </row>
    <row r="158" spans="1:28" s="73" customFormat="1" x14ac:dyDescent="0.15">
      <c r="A158" s="250" t="s">
        <v>765</v>
      </c>
      <c r="B158" s="245">
        <v>138</v>
      </c>
      <c r="C158" s="100">
        <v>146</v>
      </c>
      <c r="D158" s="95" t="s">
        <v>357</v>
      </c>
      <c r="E158" s="95" t="s">
        <v>357</v>
      </c>
      <c r="F158" s="95" t="s">
        <v>357</v>
      </c>
      <c r="G158" s="95" t="s">
        <v>357</v>
      </c>
      <c r="H158" s="95" t="s">
        <v>357</v>
      </c>
      <c r="I158" s="95" t="s">
        <v>357</v>
      </c>
      <c r="J158" s="95">
        <f t="shared" si="33"/>
        <v>0</v>
      </c>
      <c r="K158" s="95"/>
      <c r="L158" s="95"/>
      <c r="M158" s="95" t="s">
        <v>357</v>
      </c>
      <c r="N158" s="95" t="s">
        <v>357</v>
      </c>
      <c r="O158" s="95"/>
      <c r="P158" s="95"/>
      <c r="Q158" s="95"/>
      <c r="R158" s="95"/>
      <c r="S158" s="95"/>
      <c r="T158" s="95"/>
      <c r="U158" s="95"/>
      <c r="V158" s="433"/>
      <c r="W158" s="438"/>
      <c r="X158" s="443" t="s">
        <v>807</v>
      </c>
      <c r="Y158" s="443" t="s">
        <v>807</v>
      </c>
      <c r="Z158" s="443" t="s">
        <v>807</v>
      </c>
      <c r="AA158" s="443" t="s">
        <v>807</v>
      </c>
      <c r="AB158" s="443" t="s">
        <v>807</v>
      </c>
    </row>
    <row r="159" spans="1:28" s="73" customFormat="1" x14ac:dyDescent="0.15">
      <c r="A159" s="250" t="s">
        <v>1035</v>
      </c>
      <c r="B159" s="245" t="s">
        <v>1036</v>
      </c>
      <c r="C159" s="100">
        <v>147</v>
      </c>
      <c r="D159" s="95" t="s">
        <v>357</v>
      </c>
      <c r="E159" s="95" t="s">
        <v>357</v>
      </c>
      <c r="F159" s="95" t="s">
        <v>357</v>
      </c>
      <c r="G159" s="95" t="s">
        <v>357</v>
      </c>
      <c r="H159" s="95" t="s">
        <v>357</v>
      </c>
      <c r="I159" s="95" t="s">
        <v>357</v>
      </c>
      <c r="J159" s="95">
        <f t="shared" si="33"/>
        <v>0</v>
      </c>
      <c r="K159" s="95"/>
      <c r="L159" s="95"/>
      <c r="M159" s="95" t="s">
        <v>357</v>
      </c>
      <c r="N159" s="95" t="s">
        <v>357</v>
      </c>
      <c r="O159" s="95"/>
      <c r="P159" s="95"/>
      <c r="Q159" s="95"/>
      <c r="R159" s="95"/>
      <c r="S159" s="95"/>
      <c r="T159" s="95"/>
      <c r="U159" s="95"/>
      <c r="V159" s="433"/>
      <c r="W159" s="438"/>
      <c r="X159" s="443" t="s">
        <v>807</v>
      </c>
      <c r="Y159" s="443" t="s">
        <v>807</v>
      </c>
      <c r="Z159" s="443" t="s">
        <v>807</v>
      </c>
      <c r="AA159" s="443" t="s">
        <v>807</v>
      </c>
      <c r="AB159" s="443" t="s">
        <v>807</v>
      </c>
    </row>
    <row r="160" spans="1:28" s="73" customFormat="1" ht="31.5" x14ac:dyDescent="0.15">
      <c r="A160" s="250" t="s">
        <v>1462</v>
      </c>
      <c r="B160" s="421" t="s">
        <v>1345</v>
      </c>
      <c r="C160" s="100">
        <v>148</v>
      </c>
      <c r="D160" s="95">
        <f t="shared" ref="D160:E162" si="35">F160+H160+M160</f>
        <v>0</v>
      </c>
      <c r="E160" s="95">
        <f t="shared" si="35"/>
        <v>0</v>
      </c>
      <c r="F160" s="95"/>
      <c r="G160" s="95"/>
      <c r="H160" s="95"/>
      <c r="I160" s="95"/>
      <c r="J160" s="95">
        <f t="shared" si="33"/>
        <v>0</v>
      </c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433"/>
      <c r="W160" s="438"/>
      <c r="X160" s="442">
        <f t="shared" ref="X160:X224" si="36">IF(D160=0,0,J160*100/D160)</f>
        <v>0</v>
      </c>
      <c r="Y160" s="442">
        <f t="shared" ref="Y160:Y224" si="37">IF(D160=0,0,E160*100/D160)</f>
        <v>0</v>
      </c>
      <c r="Z160" s="442">
        <f t="shared" ref="Z160:Z224" si="38">IF(J160=0,0,E160/J160)</f>
        <v>0</v>
      </c>
      <c r="AA160" s="442">
        <f>IF(Таблица1050!$E$9=0,0,J160*10000/Таблица1050!$E$9)</f>
        <v>0</v>
      </c>
      <c r="AB160" s="442">
        <f t="shared" ref="AB160:AB224" si="39">(D160-E160)/1.2</f>
        <v>0</v>
      </c>
    </row>
    <row r="161" spans="1:28" s="73" customFormat="1" x14ac:dyDescent="0.15">
      <c r="A161" s="250" t="s">
        <v>1463</v>
      </c>
      <c r="B161" s="421" t="s">
        <v>1346</v>
      </c>
      <c r="C161" s="100">
        <v>149</v>
      </c>
      <c r="D161" s="95">
        <f t="shared" si="35"/>
        <v>0</v>
      </c>
      <c r="E161" s="95">
        <f t="shared" si="35"/>
        <v>0</v>
      </c>
      <c r="F161" s="95"/>
      <c r="G161" s="95"/>
      <c r="H161" s="95"/>
      <c r="I161" s="95"/>
      <c r="J161" s="95">
        <f t="shared" si="33"/>
        <v>0</v>
      </c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433"/>
      <c r="W161" s="438"/>
      <c r="X161" s="442">
        <f t="shared" si="36"/>
        <v>0</v>
      </c>
      <c r="Y161" s="442">
        <f t="shared" si="37"/>
        <v>0</v>
      </c>
      <c r="Z161" s="442">
        <f t="shared" si="38"/>
        <v>0</v>
      </c>
      <c r="AA161" s="442">
        <f>IF(Таблица1050!$E$9=0,0,J161*10000/Таблица1050!$E$9)</f>
        <v>0</v>
      </c>
      <c r="AB161" s="442">
        <f t="shared" si="39"/>
        <v>0</v>
      </c>
    </row>
    <row r="162" spans="1:28" s="73" customFormat="1" x14ac:dyDescent="0.15">
      <c r="A162" s="250" t="s">
        <v>1464</v>
      </c>
      <c r="B162" s="421" t="s">
        <v>1347</v>
      </c>
      <c r="C162" s="100">
        <v>150</v>
      </c>
      <c r="D162" s="95">
        <f t="shared" si="35"/>
        <v>0</v>
      </c>
      <c r="E162" s="95">
        <f t="shared" si="35"/>
        <v>0</v>
      </c>
      <c r="F162" s="95"/>
      <c r="G162" s="95"/>
      <c r="H162" s="95"/>
      <c r="I162" s="95"/>
      <c r="J162" s="95">
        <f t="shared" si="33"/>
        <v>0</v>
      </c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433"/>
      <c r="W162" s="438"/>
      <c r="X162" s="442">
        <f t="shared" si="36"/>
        <v>0</v>
      </c>
      <c r="Y162" s="442">
        <f t="shared" si="37"/>
        <v>0</v>
      </c>
      <c r="Z162" s="442">
        <f t="shared" si="38"/>
        <v>0</v>
      </c>
      <c r="AA162" s="442">
        <f>IF(Таблица1050!$E$9=0,0,J162*10000/Таблица1050!$E$9)</f>
        <v>0</v>
      </c>
      <c r="AB162" s="442">
        <f t="shared" si="39"/>
        <v>0</v>
      </c>
    </row>
    <row r="163" spans="1:28" s="73" customFormat="1" ht="18" customHeight="1" x14ac:dyDescent="0.15">
      <c r="A163" s="254" t="s">
        <v>853</v>
      </c>
      <c r="B163" s="245">
        <v>139</v>
      </c>
      <c r="C163" s="100">
        <v>151</v>
      </c>
      <c r="D163" s="95">
        <f>F163+H163+M163</f>
        <v>0</v>
      </c>
      <c r="E163" s="95">
        <f>G163+I163+N163</f>
        <v>0</v>
      </c>
      <c r="F163" s="95">
        <f>F167+F168+F170+F171+F172+F174+F175+F176+F177+F178+F179+F186+F225+F226+F227+F228+F229+F233+F241+F242+F193</f>
        <v>0</v>
      </c>
      <c r="G163" s="95">
        <f>G167+G168+G170+G171+G172+G174+G175+G176+G177+G178+G179+G186+G225+G226+G227+G228+G229+G233+G241+G242+G193</f>
        <v>0</v>
      </c>
      <c r="H163" s="95">
        <f>H167+H168+H170+H171+H172+H174+H175+H176+H177+H178+H179+H186+H225+H226+H227+H228+H229+H233+H241+H242+H193</f>
        <v>0</v>
      </c>
      <c r="I163" s="95">
        <f>I167+I168+I170+I171+I172+I174+I175+I176+I177+I178+I179+I186+I225+I226+I227+I228+I229+I233+I241+I242+I193</f>
        <v>0</v>
      </c>
      <c r="J163" s="95">
        <f t="shared" si="33"/>
        <v>0</v>
      </c>
      <c r="K163" s="95">
        <f t="shared" ref="K163:S163" si="40">K167+K168+K170+K171+K172+K174+K175+K176+K177+K178+K179+K186+K225+K226+K227+K228+K229+K233+K241+K242+K193</f>
        <v>0</v>
      </c>
      <c r="L163" s="95">
        <f t="shared" si="40"/>
        <v>0</v>
      </c>
      <c r="M163" s="95">
        <f t="shared" si="40"/>
        <v>0</v>
      </c>
      <c r="N163" s="95">
        <f t="shared" si="40"/>
        <v>0</v>
      </c>
      <c r="O163" s="95">
        <f t="shared" si="40"/>
        <v>0</v>
      </c>
      <c r="P163" s="95">
        <f t="shared" si="40"/>
        <v>0</v>
      </c>
      <c r="Q163" s="95">
        <f t="shared" si="40"/>
        <v>0</v>
      </c>
      <c r="R163" s="95">
        <f t="shared" si="40"/>
        <v>0</v>
      </c>
      <c r="S163" s="95">
        <f t="shared" si="40"/>
        <v>0</v>
      </c>
      <c r="T163" s="95">
        <f>T167+T168+T170+T171+T172+T174+T175+T176+T177+T178+T225+T226+T227+T228+T229+T233+T241+T242+T193</f>
        <v>0</v>
      </c>
      <c r="U163" s="95">
        <f>U167+U168+U170+U171+U172+U174+U175+U176+U177+U178+U225+U226+U227+U228+U229+U233+U241+U242+U193</f>
        <v>0</v>
      </c>
      <c r="V163" s="95">
        <f>V167+V168+V170+V171+V172+V174+V175+V176+V177+V178+V179+V186+V225+V226+V227+V228+V229+V233+V241+V242+V193</f>
        <v>0</v>
      </c>
      <c r="W163" s="95">
        <f>W167+W168+W170+W171+W172+W174+W175+W176+W177+W178+W179+W186+W225+W226+W227+W228+W229+W233+W241+W242+W193</f>
        <v>0</v>
      </c>
      <c r="X163" s="442">
        <f t="shared" si="36"/>
        <v>0</v>
      </c>
      <c r="Y163" s="442">
        <f t="shared" si="37"/>
        <v>0</v>
      </c>
      <c r="Z163" s="442">
        <f t="shared" si="38"/>
        <v>0</v>
      </c>
      <c r="AA163" s="442">
        <f>IF(Таблица1050!$E$9=0,0,J163*10000/Таблица1050!$E$9)</f>
        <v>0</v>
      </c>
      <c r="AB163" s="442">
        <f t="shared" si="39"/>
        <v>0</v>
      </c>
    </row>
    <row r="164" spans="1:28" s="73" customFormat="1" ht="21" x14ac:dyDescent="0.15">
      <c r="A164" s="250" t="s">
        <v>766</v>
      </c>
      <c r="B164" s="245">
        <v>140</v>
      </c>
      <c r="C164" s="100">
        <v>152</v>
      </c>
      <c r="D164" s="95">
        <f t="shared" ref="D164:E170" si="41">F164+H164+M164</f>
        <v>0</v>
      </c>
      <c r="E164" s="95">
        <f t="shared" si="41"/>
        <v>0</v>
      </c>
      <c r="F164" s="95"/>
      <c r="G164" s="95"/>
      <c r="H164" s="95"/>
      <c r="I164" s="95"/>
      <c r="J164" s="95">
        <f t="shared" ref="J164:J170" si="42">K164+L164+O164</f>
        <v>0</v>
      </c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438"/>
      <c r="X164" s="442">
        <f t="shared" si="36"/>
        <v>0</v>
      </c>
      <c r="Y164" s="442">
        <f t="shared" si="37"/>
        <v>0</v>
      </c>
      <c r="Z164" s="442">
        <f t="shared" si="38"/>
        <v>0</v>
      </c>
      <c r="AA164" s="442">
        <f>IF(Таблица1050!$E$9=0,0,J164*10000/Таблица1050!$E$9)</f>
        <v>0</v>
      </c>
      <c r="AB164" s="442">
        <f t="shared" si="39"/>
        <v>0</v>
      </c>
    </row>
    <row r="165" spans="1:28" s="73" customFormat="1" ht="23.25" customHeight="1" x14ac:dyDescent="0.15">
      <c r="A165" s="90" t="s">
        <v>855</v>
      </c>
      <c r="B165" s="245">
        <v>141</v>
      </c>
      <c r="C165" s="100">
        <v>153</v>
      </c>
      <c r="D165" s="95">
        <f t="shared" si="41"/>
        <v>0</v>
      </c>
      <c r="E165" s="95">
        <f t="shared" si="41"/>
        <v>0</v>
      </c>
      <c r="F165" s="95"/>
      <c r="G165" s="95"/>
      <c r="H165" s="95"/>
      <c r="I165" s="95"/>
      <c r="J165" s="95">
        <f t="shared" si="42"/>
        <v>0</v>
      </c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433"/>
      <c r="W165" s="438"/>
      <c r="X165" s="442">
        <f t="shared" si="36"/>
        <v>0</v>
      </c>
      <c r="Y165" s="442">
        <f t="shared" si="37"/>
        <v>0</v>
      </c>
      <c r="Z165" s="442">
        <f t="shared" si="38"/>
        <v>0</v>
      </c>
      <c r="AA165" s="442">
        <f>IF(Таблица1050!$E$9=0,0,J165*10000/Таблица1050!$E$9)</f>
        <v>0</v>
      </c>
      <c r="AB165" s="442">
        <f t="shared" si="39"/>
        <v>0</v>
      </c>
    </row>
    <row r="166" spans="1:28" s="73" customFormat="1" x14ac:dyDescent="0.15">
      <c r="A166" s="250" t="s">
        <v>761</v>
      </c>
      <c r="B166" s="245">
        <v>142</v>
      </c>
      <c r="C166" s="100">
        <v>154</v>
      </c>
      <c r="D166" s="95">
        <f>F166+H166+M166</f>
        <v>0</v>
      </c>
      <c r="E166" s="95">
        <f t="shared" si="41"/>
        <v>0</v>
      </c>
      <c r="F166" s="95"/>
      <c r="G166" s="95"/>
      <c r="H166" s="95"/>
      <c r="I166" s="95"/>
      <c r="J166" s="95">
        <f t="shared" si="42"/>
        <v>0</v>
      </c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433"/>
      <c r="W166" s="438"/>
      <c r="X166" s="442">
        <f t="shared" si="36"/>
        <v>0</v>
      </c>
      <c r="Y166" s="442">
        <f t="shared" si="37"/>
        <v>0</v>
      </c>
      <c r="Z166" s="442">
        <f t="shared" si="38"/>
        <v>0</v>
      </c>
      <c r="AA166" s="442">
        <f>IF(Таблица1050!$E$9=0,0,J166*10000/Таблица1050!$E$9)</f>
        <v>0</v>
      </c>
      <c r="AB166" s="442">
        <f t="shared" si="39"/>
        <v>0</v>
      </c>
    </row>
    <row r="167" spans="1:28" s="73" customFormat="1" ht="31.5" x14ac:dyDescent="0.15">
      <c r="A167" s="159" t="s">
        <v>1465</v>
      </c>
      <c r="B167" s="422">
        <v>143</v>
      </c>
      <c r="C167" s="100">
        <v>155</v>
      </c>
      <c r="D167" s="95">
        <f>F167+H167+M167</f>
        <v>0</v>
      </c>
      <c r="E167" s="95">
        <f>G167+I167+N167</f>
        <v>0</v>
      </c>
      <c r="F167" s="95"/>
      <c r="G167" s="95"/>
      <c r="H167" s="95"/>
      <c r="I167" s="95"/>
      <c r="J167" s="95">
        <f>K167+L167+O167</f>
        <v>0</v>
      </c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433"/>
      <c r="W167" s="438"/>
      <c r="X167" s="442">
        <f t="shared" si="36"/>
        <v>0</v>
      </c>
      <c r="Y167" s="442">
        <f t="shared" si="37"/>
        <v>0</v>
      </c>
      <c r="Z167" s="442">
        <f t="shared" si="38"/>
        <v>0</v>
      </c>
      <c r="AA167" s="442">
        <f>IF(Таблица1050!$E$9=0,0,J167*10000/Таблица1050!$E$9)</f>
        <v>0</v>
      </c>
      <c r="AB167" s="442">
        <f t="shared" si="39"/>
        <v>0</v>
      </c>
    </row>
    <row r="168" spans="1:28" s="73" customFormat="1" x14ac:dyDescent="0.15">
      <c r="A168" s="12" t="s">
        <v>1466</v>
      </c>
      <c r="B168" s="245">
        <v>144</v>
      </c>
      <c r="C168" s="100">
        <v>156</v>
      </c>
      <c r="D168" s="95">
        <f t="shared" si="41"/>
        <v>0</v>
      </c>
      <c r="E168" s="95">
        <f t="shared" si="41"/>
        <v>0</v>
      </c>
      <c r="F168" s="95"/>
      <c r="G168" s="95"/>
      <c r="H168" s="95"/>
      <c r="I168" s="95"/>
      <c r="J168" s="95">
        <f t="shared" si="42"/>
        <v>0</v>
      </c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433"/>
      <c r="W168" s="438"/>
      <c r="X168" s="442">
        <f t="shared" si="36"/>
        <v>0</v>
      </c>
      <c r="Y168" s="442">
        <f t="shared" si="37"/>
        <v>0</v>
      </c>
      <c r="Z168" s="442">
        <f t="shared" si="38"/>
        <v>0</v>
      </c>
      <c r="AA168" s="442">
        <f>IF(Таблица1050!$E$9=0,0,J168*10000/Таблица1050!$E$9)</f>
        <v>0</v>
      </c>
      <c r="AB168" s="442">
        <f t="shared" si="39"/>
        <v>0</v>
      </c>
    </row>
    <row r="169" spans="1:28" s="73" customFormat="1" x14ac:dyDescent="0.15">
      <c r="A169" s="423" t="s">
        <v>1348</v>
      </c>
      <c r="B169" s="424" t="s">
        <v>1328</v>
      </c>
      <c r="C169" s="100" t="s">
        <v>1376</v>
      </c>
      <c r="D169" s="95">
        <f>F169</f>
        <v>0</v>
      </c>
      <c r="E169" s="95">
        <f>G169</f>
        <v>0</v>
      </c>
      <c r="F169" s="95"/>
      <c r="G169" s="95"/>
      <c r="H169" s="98" t="s">
        <v>807</v>
      </c>
      <c r="I169" s="98" t="s">
        <v>807</v>
      </c>
      <c r="J169" s="95">
        <f>K169</f>
        <v>0</v>
      </c>
      <c r="K169" s="95"/>
      <c r="L169" s="98" t="s">
        <v>807</v>
      </c>
      <c r="M169" s="98" t="s">
        <v>807</v>
      </c>
      <c r="N169" s="98" t="s">
        <v>807</v>
      </c>
      <c r="O169" s="98" t="s">
        <v>807</v>
      </c>
      <c r="P169" s="95"/>
      <c r="Q169" s="95"/>
      <c r="R169" s="95"/>
      <c r="S169" s="95"/>
      <c r="T169" s="95"/>
      <c r="U169" s="95"/>
      <c r="V169" s="433"/>
      <c r="W169" s="438"/>
      <c r="X169" s="442">
        <f t="shared" si="36"/>
        <v>0</v>
      </c>
      <c r="Y169" s="442">
        <f t="shared" si="37"/>
        <v>0</v>
      </c>
      <c r="Z169" s="442">
        <f t="shared" si="38"/>
        <v>0</v>
      </c>
      <c r="AA169" s="442">
        <f>IF(Таблица1050!$E$9=0,0,J169*10000/Таблица1050!$E$9)</f>
        <v>0</v>
      </c>
      <c r="AB169" s="442">
        <f t="shared" si="39"/>
        <v>0</v>
      </c>
    </row>
    <row r="170" spans="1:28" s="73" customFormat="1" ht="9.75" customHeight="1" x14ac:dyDescent="0.15">
      <c r="A170" s="250" t="s">
        <v>350</v>
      </c>
      <c r="B170" s="245">
        <v>145</v>
      </c>
      <c r="C170" s="100">
        <v>157</v>
      </c>
      <c r="D170" s="95">
        <f t="shared" si="41"/>
        <v>0</v>
      </c>
      <c r="E170" s="95">
        <f t="shared" si="41"/>
        <v>0</v>
      </c>
      <c r="F170" s="95"/>
      <c r="G170" s="95"/>
      <c r="H170" s="95"/>
      <c r="I170" s="95"/>
      <c r="J170" s="95">
        <f t="shared" si="42"/>
        <v>0</v>
      </c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433"/>
      <c r="W170" s="438"/>
      <c r="X170" s="442">
        <f t="shared" si="36"/>
        <v>0</v>
      </c>
      <c r="Y170" s="442">
        <f t="shared" si="37"/>
        <v>0</v>
      </c>
      <c r="Z170" s="442">
        <f t="shared" si="38"/>
        <v>0</v>
      </c>
      <c r="AA170" s="442">
        <f>IF(Таблица1050!$E$9=0,0,J170*10000/Таблица1050!$E$9)</f>
        <v>0</v>
      </c>
      <c r="AB170" s="442">
        <f t="shared" si="39"/>
        <v>0</v>
      </c>
    </row>
    <row r="171" spans="1:28" s="73" customFormat="1" ht="19.5" customHeight="1" x14ac:dyDescent="0.15">
      <c r="A171" s="432" t="s">
        <v>1649</v>
      </c>
      <c r="B171" s="245">
        <v>146</v>
      </c>
      <c r="C171" s="100">
        <v>158</v>
      </c>
      <c r="D171" s="95">
        <f>F171+H171+M171</f>
        <v>0</v>
      </c>
      <c r="E171" s="95">
        <f>G171+I171+N171</f>
        <v>0</v>
      </c>
      <c r="F171" s="95"/>
      <c r="G171" s="95"/>
      <c r="H171" s="95"/>
      <c r="I171" s="95"/>
      <c r="J171" s="95">
        <f>K171+L171+O171</f>
        <v>0</v>
      </c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442">
        <f t="shared" si="36"/>
        <v>0</v>
      </c>
      <c r="Y171" s="442">
        <f t="shared" si="37"/>
        <v>0</v>
      </c>
      <c r="Z171" s="442">
        <f t="shared" si="38"/>
        <v>0</v>
      </c>
      <c r="AA171" s="442">
        <f>IF(Таблица1050!$E$9=0,0,J171*10000/Таблица1050!$E$9)</f>
        <v>0</v>
      </c>
      <c r="AB171" s="442">
        <f t="shared" si="39"/>
        <v>0</v>
      </c>
    </row>
    <row r="172" spans="1:28" s="73" customFormat="1" ht="9.75" customHeight="1" x14ac:dyDescent="0.15">
      <c r="A172" s="250" t="s">
        <v>169</v>
      </c>
      <c r="B172" s="245">
        <v>148</v>
      </c>
      <c r="C172" s="100">
        <v>159</v>
      </c>
      <c r="D172" s="95">
        <f t="shared" ref="D172:E185" si="43">F172+H172+M172</f>
        <v>0</v>
      </c>
      <c r="E172" s="95">
        <f t="shared" si="43"/>
        <v>0</v>
      </c>
      <c r="F172" s="95"/>
      <c r="G172" s="95"/>
      <c r="H172" s="95"/>
      <c r="I172" s="95"/>
      <c r="J172" s="95">
        <f t="shared" ref="J172:J177" si="44">K172+L172+O172</f>
        <v>0</v>
      </c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433"/>
      <c r="W172" s="438"/>
      <c r="X172" s="442">
        <f t="shared" si="36"/>
        <v>0</v>
      </c>
      <c r="Y172" s="442">
        <f t="shared" si="37"/>
        <v>0</v>
      </c>
      <c r="Z172" s="442">
        <f t="shared" si="38"/>
        <v>0</v>
      </c>
      <c r="AA172" s="442">
        <f>IF(Таблица1050!$E$9=0,0,J172*10000/Таблица1050!$E$9)</f>
        <v>0</v>
      </c>
      <c r="AB172" s="442">
        <f t="shared" si="39"/>
        <v>0</v>
      </c>
    </row>
    <row r="173" spans="1:28" s="73" customFormat="1" ht="9.75" customHeight="1" x14ac:dyDescent="0.15">
      <c r="A173" s="250" t="s">
        <v>767</v>
      </c>
      <c r="B173" s="245">
        <v>149</v>
      </c>
      <c r="C173" s="100">
        <v>160</v>
      </c>
      <c r="D173" s="95">
        <f t="shared" si="43"/>
        <v>0</v>
      </c>
      <c r="E173" s="95">
        <f t="shared" si="43"/>
        <v>0</v>
      </c>
      <c r="F173" s="95"/>
      <c r="G173" s="95"/>
      <c r="H173" s="95"/>
      <c r="I173" s="95"/>
      <c r="J173" s="95">
        <f t="shared" si="44"/>
        <v>0</v>
      </c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433"/>
      <c r="W173" s="438"/>
      <c r="X173" s="442">
        <f t="shared" si="36"/>
        <v>0</v>
      </c>
      <c r="Y173" s="442">
        <f t="shared" si="37"/>
        <v>0</v>
      </c>
      <c r="Z173" s="442">
        <f t="shared" si="38"/>
        <v>0</v>
      </c>
      <c r="AA173" s="442">
        <f>IF(Таблица1050!$E$9=0,0,J173*10000/Таблица1050!$E$9)</f>
        <v>0</v>
      </c>
      <c r="AB173" s="442">
        <f t="shared" si="39"/>
        <v>0</v>
      </c>
    </row>
    <row r="174" spans="1:28" s="73" customFormat="1" x14ac:dyDescent="0.15">
      <c r="A174" s="250" t="s">
        <v>1467</v>
      </c>
      <c r="B174" s="245">
        <v>150</v>
      </c>
      <c r="C174" s="100">
        <v>161</v>
      </c>
      <c r="D174" s="95">
        <f t="shared" si="43"/>
        <v>0</v>
      </c>
      <c r="E174" s="95">
        <f t="shared" si="43"/>
        <v>0</v>
      </c>
      <c r="F174" s="95"/>
      <c r="G174" s="95"/>
      <c r="H174" s="95"/>
      <c r="I174" s="95"/>
      <c r="J174" s="95">
        <f t="shared" si="44"/>
        <v>0</v>
      </c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433"/>
      <c r="W174" s="438"/>
      <c r="X174" s="442">
        <f t="shared" si="36"/>
        <v>0</v>
      </c>
      <c r="Y174" s="442">
        <f t="shared" si="37"/>
        <v>0</v>
      </c>
      <c r="Z174" s="442">
        <f t="shared" si="38"/>
        <v>0</v>
      </c>
      <c r="AA174" s="442">
        <f>IF(Таблица1050!$E$9=0,0,J174*10000/Таблица1050!$E$9)</f>
        <v>0</v>
      </c>
      <c r="AB174" s="442">
        <f t="shared" si="39"/>
        <v>0</v>
      </c>
    </row>
    <row r="175" spans="1:28" s="73" customFormat="1" x14ac:dyDescent="0.15">
      <c r="A175" s="250" t="s">
        <v>341</v>
      </c>
      <c r="B175" s="245">
        <v>151</v>
      </c>
      <c r="C175" s="100">
        <v>162</v>
      </c>
      <c r="D175" s="95">
        <f t="shared" si="43"/>
        <v>0</v>
      </c>
      <c r="E175" s="95">
        <f t="shared" si="43"/>
        <v>0</v>
      </c>
      <c r="F175" s="95"/>
      <c r="G175" s="95"/>
      <c r="H175" s="95"/>
      <c r="I175" s="95"/>
      <c r="J175" s="95">
        <f t="shared" si="44"/>
        <v>0</v>
      </c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433"/>
      <c r="W175" s="438"/>
      <c r="X175" s="442">
        <f t="shared" si="36"/>
        <v>0</v>
      </c>
      <c r="Y175" s="442">
        <f t="shared" si="37"/>
        <v>0</v>
      </c>
      <c r="Z175" s="442">
        <f t="shared" si="38"/>
        <v>0</v>
      </c>
      <c r="AA175" s="442">
        <f>IF(Таблица1050!$E$9=0,0,J175*10000/Таблица1050!$E$9)</f>
        <v>0</v>
      </c>
      <c r="AB175" s="442">
        <f t="shared" si="39"/>
        <v>0</v>
      </c>
    </row>
    <row r="176" spans="1:28" s="73" customFormat="1" x14ac:dyDescent="0.15">
      <c r="A176" s="251" t="s">
        <v>663</v>
      </c>
      <c r="B176" s="255">
        <v>152</v>
      </c>
      <c r="C176" s="100">
        <v>163</v>
      </c>
      <c r="D176" s="434">
        <f t="shared" si="43"/>
        <v>0</v>
      </c>
      <c r="E176" s="434">
        <f t="shared" si="43"/>
        <v>0</v>
      </c>
      <c r="F176" s="434"/>
      <c r="G176" s="434"/>
      <c r="H176" s="434"/>
      <c r="I176" s="434"/>
      <c r="J176" s="434">
        <f t="shared" si="44"/>
        <v>0</v>
      </c>
      <c r="K176" s="434"/>
      <c r="L176" s="434"/>
      <c r="M176" s="434"/>
      <c r="N176" s="434"/>
      <c r="O176" s="434"/>
      <c r="P176" s="434"/>
      <c r="Q176" s="434"/>
      <c r="R176" s="434"/>
      <c r="S176" s="434"/>
      <c r="T176" s="434"/>
      <c r="U176" s="434"/>
      <c r="V176" s="433"/>
      <c r="W176" s="438"/>
      <c r="X176" s="442">
        <f t="shared" si="36"/>
        <v>0</v>
      </c>
      <c r="Y176" s="442">
        <f t="shared" si="37"/>
        <v>0</v>
      </c>
      <c r="Z176" s="442">
        <f t="shared" si="38"/>
        <v>0</v>
      </c>
      <c r="AA176" s="442">
        <f>IF(Таблица1050!$E$9=0,0,J176*10000/Таблица1050!$E$9)</f>
        <v>0</v>
      </c>
      <c r="AB176" s="442">
        <f t="shared" si="39"/>
        <v>0</v>
      </c>
    </row>
    <row r="177" spans="1:28" s="73" customFormat="1" ht="9.75" customHeight="1" x14ac:dyDescent="0.15">
      <c r="A177" s="250" t="s">
        <v>342</v>
      </c>
      <c r="B177" s="245">
        <v>153</v>
      </c>
      <c r="C177" s="100">
        <v>164</v>
      </c>
      <c r="D177" s="95">
        <f t="shared" si="43"/>
        <v>0</v>
      </c>
      <c r="E177" s="95">
        <f t="shared" si="43"/>
        <v>0</v>
      </c>
      <c r="F177" s="95"/>
      <c r="G177" s="95"/>
      <c r="H177" s="95"/>
      <c r="I177" s="95"/>
      <c r="J177" s="95">
        <f t="shared" si="44"/>
        <v>0</v>
      </c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433"/>
      <c r="W177" s="438"/>
      <c r="X177" s="442">
        <f t="shared" si="36"/>
        <v>0</v>
      </c>
      <c r="Y177" s="442">
        <f t="shared" si="37"/>
        <v>0</v>
      </c>
      <c r="Z177" s="442">
        <f t="shared" si="38"/>
        <v>0</v>
      </c>
      <c r="AA177" s="442">
        <f>IF(Таблица1050!$E$9=0,0,J177*10000/Таблица1050!$E$9)</f>
        <v>0</v>
      </c>
      <c r="AB177" s="442">
        <f t="shared" si="39"/>
        <v>0</v>
      </c>
    </row>
    <row r="178" spans="1:28" s="73" customFormat="1" x14ac:dyDescent="0.15">
      <c r="A178" s="252" t="s">
        <v>558</v>
      </c>
      <c r="B178" s="256">
        <v>154</v>
      </c>
      <c r="C178" s="100">
        <v>165</v>
      </c>
      <c r="D178" s="435">
        <f t="shared" si="43"/>
        <v>0</v>
      </c>
      <c r="E178" s="435">
        <f t="shared" si="43"/>
        <v>0</v>
      </c>
      <c r="F178" s="435"/>
      <c r="G178" s="435"/>
      <c r="H178" s="435"/>
      <c r="I178" s="435"/>
      <c r="J178" s="435">
        <f>K178+L178+O178</f>
        <v>0</v>
      </c>
      <c r="K178" s="435"/>
      <c r="L178" s="435"/>
      <c r="M178" s="435"/>
      <c r="N178" s="435"/>
      <c r="O178" s="435"/>
      <c r="P178" s="435"/>
      <c r="Q178" s="435"/>
      <c r="R178" s="435"/>
      <c r="S178" s="435"/>
      <c r="T178" s="435"/>
      <c r="U178" s="435"/>
      <c r="V178" s="433"/>
      <c r="W178" s="438"/>
      <c r="X178" s="442">
        <f t="shared" si="36"/>
        <v>0</v>
      </c>
      <c r="Y178" s="442">
        <f t="shared" si="37"/>
        <v>0</v>
      </c>
      <c r="Z178" s="442">
        <f t="shared" si="38"/>
        <v>0</v>
      </c>
      <c r="AA178" s="442">
        <f>IF(Таблица1050!$E$9=0,0,J178*10000/Таблица1050!$E$9)</f>
        <v>0</v>
      </c>
      <c r="AB178" s="442">
        <f t="shared" si="39"/>
        <v>0</v>
      </c>
    </row>
    <row r="179" spans="1:28" s="73" customFormat="1" x14ac:dyDescent="0.15">
      <c r="A179" s="250" t="s">
        <v>559</v>
      </c>
      <c r="B179" s="245">
        <v>155</v>
      </c>
      <c r="C179" s="100">
        <v>166</v>
      </c>
      <c r="D179" s="95">
        <f t="shared" si="43"/>
        <v>0</v>
      </c>
      <c r="E179" s="95">
        <f t="shared" si="43"/>
        <v>0</v>
      </c>
      <c r="F179" s="95">
        <f>F180+F181+F182</f>
        <v>0</v>
      </c>
      <c r="G179" s="95">
        <f>G180+G181+G182</f>
        <v>0</v>
      </c>
      <c r="H179" s="95">
        <f>H180+H181+H182</f>
        <v>0</v>
      </c>
      <c r="I179" s="95">
        <f>I180+I181+I182</f>
        <v>0</v>
      </c>
      <c r="J179" s="95">
        <f>K179+L179+O179</f>
        <v>0</v>
      </c>
      <c r="K179" s="95">
        <f t="shared" ref="K179:S179" si="45">K180+K181+K182</f>
        <v>0</v>
      </c>
      <c r="L179" s="95">
        <f t="shared" si="45"/>
        <v>0</v>
      </c>
      <c r="M179" s="95">
        <f t="shared" si="45"/>
        <v>0</v>
      </c>
      <c r="N179" s="95">
        <f t="shared" si="45"/>
        <v>0</v>
      </c>
      <c r="O179" s="95">
        <f t="shared" si="45"/>
        <v>0</v>
      </c>
      <c r="P179" s="95">
        <f t="shared" si="45"/>
        <v>0</v>
      </c>
      <c r="Q179" s="95">
        <f t="shared" si="45"/>
        <v>0</v>
      </c>
      <c r="R179" s="95">
        <f t="shared" si="45"/>
        <v>0</v>
      </c>
      <c r="S179" s="95">
        <f t="shared" si="45"/>
        <v>0</v>
      </c>
      <c r="T179" s="95" t="s">
        <v>357</v>
      </c>
      <c r="U179" s="95" t="s">
        <v>357</v>
      </c>
      <c r="V179" s="468">
        <f>V180+V181+V182</f>
        <v>0</v>
      </c>
      <c r="W179" s="468">
        <f>W180+W181+W182</f>
        <v>0</v>
      </c>
      <c r="X179" s="442">
        <f t="shared" si="36"/>
        <v>0</v>
      </c>
      <c r="Y179" s="442">
        <f t="shared" si="37"/>
        <v>0</v>
      </c>
      <c r="Z179" s="442">
        <f t="shared" si="38"/>
        <v>0</v>
      </c>
      <c r="AA179" s="442">
        <f>IF(Таблица1050!$E$9=0,0,J179*10000/Таблица1050!$E$9)</f>
        <v>0</v>
      </c>
      <c r="AB179" s="442">
        <f t="shared" si="39"/>
        <v>0</v>
      </c>
    </row>
    <row r="180" spans="1:28" s="73" customFormat="1" x14ac:dyDescent="0.15">
      <c r="A180" s="250" t="s">
        <v>768</v>
      </c>
      <c r="B180" s="245">
        <v>156</v>
      </c>
      <c r="C180" s="100">
        <v>167</v>
      </c>
      <c r="D180" s="95">
        <f t="shared" si="43"/>
        <v>0</v>
      </c>
      <c r="E180" s="95">
        <f t="shared" si="43"/>
        <v>0</v>
      </c>
      <c r="F180" s="95"/>
      <c r="G180" s="95"/>
      <c r="H180" s="95"/>
      <c r="I180" s="95"/>
      <c r="J180" s="95">
        <f t="shared" ref="J180:J181" si="46">K180+L180+O180</f>
        <v>0</v>
      </c>
      <c r="K180" s="95"/>
      <c r="L180" s="95"/>
      <c r="M180" s="95"/>
      <c r="N180" s="95"/>
      <c r="O180" s="95"/>
      <c r="P180" s="95"/>
      <c r="Q180" s="95"/>
      <c r="R180" s="95"/>
      <c r="S180" s="95"/>
      <c r="T180" s="95" t="s">
        <v>357</v>
      </c>
      <c r="U180" s="95" t="s">
        <v>357</v>
      </c>
      <c r="V180" s="433"/>
      <c r="W180" s="438"/>
      <c r="X180" s="442">
        <f t="shared" si="36"/>
        <v>0</v>
      </c>
      <c r="Y180" s="442">
        <f t="shared" si="37"/>
        <v>0</v>
      </c>
      <c r="Z180" s="442">
        <f t="shared" si="38"/>
        <v>0</v>
      </c>
      <c r="AA180" s="442">
        <f>IF(Таблица1050!$E$9=0,0,J180*10000/Таблица1050!$E$9)</f>
        <v>0</v>
      </c>
      <c r="AB180" s="442">
        <f t="shared" si="39"/>
        <v>0</v>
      </c>
    </row>
    <row r="181" spans="1:28" s="73" customFormat="1" x14ac:dyDescent="0.15">
      <c r="A181" s="250" t="s">
        <v>769</v>
      </c>
      <c r="B181" s="245">
        <v>157</v>
      </c>
      <c r="C181" s="100">
        <v>168</v>
      </c>
      <c r="D181" s="95">
        <f t="shared" si="43"/>
        <v>0</v>
      </c>
      <c r="E181" s="95">
        <f t="shared" si="43"/>
        <v>0</v>
      </c>
      <c r="F181" s="95"/>
      <c r="G181" s="95"/>
      <c r="H181" s="95"/>
      <c r="I181" s="95"/>
      <c r="J181" s="95">
        <f t="shared" si="46"/>
        <v>0</v>
      </c>
      <c r="K181" s="95"/>
      <c r="L181" s="95"/>
      <c r="M181" s="95"/>
      <c r="N181" s="95"/>
      <c r="O181" s="95"/>
      <c r="P181" s="95"/>
      <c r="Q181" s="95"/>
      <c r="R181" s="95"/>
      <c r="S181" s="95"/>
      <c r="T181" s="95" t="s">
        <v>357</v>
      </c>
      <c r="U181" s="95" t="s">
        <v>357</v>
      </c>
      <c r="V181" s="433"/>
      <c r="W181" s="438"/>
      <c r="X181" s="442">
        <f t="shared" si="36"/>
        <v>0</v>
      </c>
      <c r="Y181" s="442">
        <f t="shared" si="37"/>
        <v>0</v>
      </c>
      <c r="Z181" s="442">
        <f t="shared" si="38"/>
        <v>0</v>
      </c>
      <c r="AA181" s="442">
        <f>IF(Таблица1050!$E$9=0,0,J181*10000/Таблица1050!$E$9)</f>
        <v>0</v>
      </c>
      <c r="AB181" s="442">
        <f t="shared" si="39"/>
        <v>0</v>
      </c>
    </row>
    <row r="182" spans="1:28" s="73" customFormat="1" x14ac:dyDescent="0.15">
      <c r="A182" s="250" t="s">
        <v>770</v>
      </c>
      <c r="B182" s="245">
        <v>158</v>
      </c>
      <c r="C182" s="100">
        <v>169</v>
      </c>
      <c r="D182" s="95">
        <f>F182+H182+M182</f>
        <v>0</v>
      </c>
      <c r="E182" s="95">
        <f t="shared" si="43"/>
        <v>0</v>
      </c>
      <c r="F182" s="95">
        <f>F183+F184+F185</f>
        <v>0</v>
      </c>
      <c r="G182" s="95">
        <f>G183+G184+G185</f>
        <v>0</v>
      </c>
      <c r="H182" s="95">
        <f t="shared" ref="H182" si="47">H183+H184+H185</f>
        <v>0</v>
      </c>
      <c r="I182" s="95">
        <f>I183+I184+I185</f>
        <v>0</v>
      </c>
      <c r="J182" s="95">
        <f>K182+L182+O182</f>
        <v>0</v>
      </c>
      <c r="K182" s="95">
        <f>K183+K184+K185</f>
        <v>0</v>
      </c>
      <c r="L182" s="95">
        <f t="shared" ref="L182:S182" si="48">L183+L184+L185</f>
        <v>0</v>
      </c>
      <c r="M182" s="95">
        <f t="shared" si="48"/>
        <v>0</v>
      </c>
      <c r="N182" s="95">
        <f t="shared" si="48"/>
        <v>0</v>
      </c>
      <c r="O182" s="95">
        <f t="shared" si="48"/>
        <v>0</v>
      </c>
      <c r="P182" s="95">
        <f t="shared" si="48"/>
        <v>0</v>
      </c>
      <c r="Q182" s="95">
        <f t="shared" si="48"/>
        <v>0</v>
      </c>
      <c r="R182" s="95">
        <f t="shared" si="48"/>
        <v>0</v>
      </c>
      <c r="S182" s="95">
        <f t="shared" si="48"/>
        <v>0</v>
      </c>
      <c r="T182" s="95" t="s">
        <v>357</v>
      </c>
      <c r="U182" s="95" t="s">
        <v>357</v>
      </c>
      <c r="V182" s="95">
        <f t="shared" ref="V182:W182" si="49">V183+V184+V185</f>
        <v>0</v>
      </c>
      <c r="W182" s="95">
        <f t="shared" si="49"/>
        <v>0</v>
      </c>
      <c r="X182" s="442">
        <f t="shared" si="36"/>
        <v>0</v>
      </c>
      <c r="Y182" s="442">
        <f t="shared" si="37"/>
        <v>0</v>
      </c>
      <c r="Z182" s="442">
        <f t="shared" si="38"/>
        <v>0</v>
      </c>
      <c r="AA182" s="442">
        <f>IF(Таблица1050!$E$9=0,0,J182*10000/Таблица1050!$E$9)</f>
        <v>0</v>
      </c>
      <c r="AB182" s="442">
        <f t="shared" si="39"/>
        <v>0</v>
      </c>
    </row>
    <row r="183" spans="1:28" s="73" customFormat="1" x14ac:dyDescent="0.15">
      <c r="A183" s="101" t="s">
        <v>862</v>
      </c>
      <c r="B183" s="245" t="s">
        <v>857</v>
      </c>
      <c r="C183" s="100" t="s">
        <v>1377</v>
      </c>
      <c r="D183" s="95">
        <f t="shared" ref="D183:D185" si="50">F183+H183+M183</f>
        <v>0</v>
      </c>
      <c r="E183" s="95">
        <f t="shared" si="43"/>
        <v>0</v>
      </c>
      <c r="F183" s="95"/>
      <c r="G183" s="95"/>
      <c r="H183" s="95"/>
      <c r="I183" s="95"/>
      <c r="J183" s="95">
        <f t="shared" ref="J183:J185" si="51">K183+L183+O183</f>
        <v>0</v>
      </c>
      <c r="K183" s="95"/>
      <c r="L183" s="95"/>
      <c r="M183" s="95"/>
      <c r="N183" s="95"/>
      <c r="O183" s="95"/>
      <c r="P183" s="95"/>
      <c r="Q183" s="95"/>
      <c r="R183" s="95"/>
      <c r="S183" s="95"/>
      <c r="T183" s="95" t="s">
        <v>357</v>
      </c>
      <c r="U183" s="95" t="s">
        <v>357</v>
      </c>
      <c r="V183" s="433"/>
      <c r="W183" s="438"/>
      <c r="X183" s="442">
        <f t="shared" si="36"/>
        <v>0</v>
      </c>
      <c r="Y183" s="442">
        <f t="shared" si="37"/>
        <v>0</v>
      </c>
      <c r="Z183" s="442">
        <f t="shared" si="38"/>
        <v>0</v>
      </c>
      <c r="AA183" s="442">
        <f>IF(Таблица1050!$E$9=0,0,J183*10000/Таблица1050!$E$9)</f>
        <v>0</v>
      </c>
      <c r="AB183" s="442">
        <f t="shared" si="39"/>
        <v>0</v>
      </c>
    </row>
    <row r="184" spans="1:28" s="73" customFormat="1" x14ac:dyDescent="0.15">
      <c r="A184" s="101" t="s">
        <v>863</v>
      </c>
      <c r="B184" s="245" t="s">
        <v>858</v>
      </c>
      <c r="C184" s="100" t="s">
        <v>1378</v>
      </c>
      <c r="D184" s="95">
        <f t="shared" si="50"/>
        <v>0</v>
      </c>
      <c r="E184" s="95">
        <f t="shared" si="43"/>
        <v>0</v>
      </c>
      <c r="F184" s="95"/>
      <c r="G184" s="95"/>
      <c r="H184" s="95"/>
      <c r="I184" s="95"/>
      <c r="J184" s="95">
        <f t="shared" si="51"/>
        <v>0</v>
      </c>
      <c r="K184" s="95"/>
      <c r="L184" s="95"/>
      <c r="M184" s="95"/>
      <c r="N184" s="95"/>
      <c r="O184" s="95"/>
      <c r="P184" s="95"/>
      <c r="Q184" s="95"/>
      <c r="R184" s="95"/>
      <c r="S184" s="95"/>
      <c r="T184" s="95" t="s">
        <v>357</v>
      </c>
      <c r="U184" s="95" t="s">
        <v>357</v>
      </c>
      <c r="V184" s="433"/>
      <c r="W184" s="438"/>
      <c r="X184" s="442">
        <f t="shared" si="36"/>
        <v>0</v>
      </c>
      <c r="Y184" s="442">
        <f t="shared" si="37"/>
        <v>0</v>
      </c>
      <c r="Z184" s="442">
        <f t="shared" si="38"/>
        <v>0</v>
      </c>
      <c r="AA184" s="442">
        <f>IF(Таблица1050!$E$9=0,0,J184*10000/Таблица1050!$E$9)</f>
        <v>0</v>
      </c>
      <c r="AB184" s="442">
        <f t="shared" si="39"/>
        <v>0</v>
      </c>
    </row>
    <row r="185" spans="1:28" s="73" customFormat="1" x14ac:dyDescent="0.15">
      <c r="A185" s="101" t="s">
        <v>1134</v>
      </c>
      <c r="B185" s="245" t="s">
        <v>1135</v>
      </c>
      <c r="C185" s="100" t="s">
        <v>1379</v>
      </c>
      <c r="D185" s="95">
        <f t="shared" si="50"/>
        <v>0</v>
      </c>
      <c r="E185" s="95">
        <f t="shared" si="43"/>
        <v>0</v>
      </c>
      <c r="F185" s="95"/>
      <c r="G185" s="95"/>
      <c r="H185" s="95"/>
      <c r="I185" s="95"/>
      <c r="J185" s="95">
        <f t="shared" si="51"/>
        <v>0</v>
      </c>
      <c r="K185" s="95"/>
      <c r="L185" s="95"/>
      <c r="M185" s="95"/>
      <c r="N185" s="95"/>
      <c r="O185" s="95"/>
      <c r="P185" s="95"/>
      <c r="Q185" s="95"/>
      <c r="R185" s="95"/>
      <c r="S185" s="95"/>
      <c r="T185" s="95" t="s">
        <v>357</v>
      </c>
      <c r="U185" s="95" t="s">
        <v>357</v>
      </c>
      <c r="V185" s="433"/>
      <c r="W185" s="438"/>
      <c r="X185" s="442">
        <f t="shared" si="36"/>
        <v>0</v>
      </c>
      <c r="Y185" s="442">
        <f t="shared" si="37"/>
        <v>0</v>
      </c>
      <c r="Z185" s="442">
        <f t="shared" si="38"/>
        <v>0</v>
      </c>
      <c r="AA185" s="442">
        <f>IF(Таблица1050!$E$9=0,0,J185*10000/Таблица1050!$E$9)</f>
        <v>0</v>
      </c>
      <c r="AB185" s="442">
        <f t="shared" si="39"/>
        <v>0</v>
      </c>
    </row>
    <row r="186" spans="1:28" s="73" customFormat="1" ht="21" x14ac:dyDescent="0.15">
      <c r="A186" s="250" t="s">
        <v>1468</v>
      </c>
      <c r="B186" s="245">
        <v>159</v>
      </c>
      <c r="C186" s="100">
        <v>170</v>
      </c>
      <c r="D186" s="95">
        <f>F186+H186+M186</f>
        <v>0</v>
      </c>
      <c r="E186" s="95">
        <f>G186+I186+N186</f>
        <v>0</v>
      </c>
      <c r="F186" s="95">
        <f>F187+F188+F189</f>
        <v>0</v>
      </c>
      <c r="G186" s="95">
        <f t="shared" ref="G186:S186" si="52">G187+G188+G189</f>
        <v>0</v>
      </c>
      <c r="H186" s="95">
        <f t="shared" si="52"/>
        <v>0</v>
      </c>
      <c r="I186" s="95">
        <f t="shared" si="52"/>
        <v>0</v>
      </c>
      <c r="J186" s="95">
        <f>K186+L186+O186</f>
        <v>0</v>
      </c>
      <c r="K186" s="95">
        <f t="shared" si="52"/>
        <v>0</v>
      </c>
      <c r="L186" s="95">
        <f t="shared" si="52"/>
        <v>0</v>
      </c>
      <c r="M186" s="95">
        <f t="shared" si="52"/>
        <v>0</v>
      </c>
      <c r="N186" s="95">
        <f t="shared" si="52"/>
        <v>0</v>
      </c>
      <c r="O186" s="95">
        <f t="shared" si="52"/>
        <v>0</v>
      </c>
      <c r="P186" s="95">
        <f t="shared" si="52"/>
        <v>0</v>
      </c>
      <c r="Q186" s="95">
        <f t="shared" si="52"/>
        <v>0</v>
      </c>
      <c r="R186" s="95">
        <f t="shared" si="52"/>
        <v>0</v>
      </c>
      <c r="S186" s="95">
        <f t="shared" si="52"/>
        <v>0</v>
      </c>
      <c r="T186" s="95" t="s">
        <v>357</v>
      </c>
      <c r="U186" s="95" t="s">
        <v>357</v>
      </c>
      <c r="V186" s="95">
        <f t="shared" ref="V186:W186" si="53">V187+V188+V189</f>
        <v>0</v>
      </c>
      <c r="W186" s="95">
        <f t="shared" si="53"/>
        <v>0</v>
      </c>
      <c r="X186" s="442">
        <f t="shared" si="36"/>
        <v>0</v>
      </c>
      <c r="Y186" s="442">
        <f t="shared" si="37"/>
        <v>0</v>
      </c>
      <c r="Z186" s="442">
        <f t="shared" si="38"/>
        <v>0</v>
      </c>
      <c r="AA186" s="442">
        <f>IF(Таблица1050!$E$9=0,0,J186*10000/Таблица1050!$E$9)</f>
        <v>0</v>
      </c>
      <c r="AB186" s="442">
        <f t="shared" si="39"/>
        <v>0</v>
      </c>
    </row>
    <row r="187" spans="1:28" s="73" customFormat="1" x14ac:dyDescent="0.15">
      <c r="A187" s="250" t="s">
        <v>768</v>
      </c>
      <c r="B187" s="245">
        <v>160</v>
      </c>
      <c r="C187" s="100">
        <v>171</v>
      </c>
      <c r="D187" s="95">
        <f t="shared" ref="D187:E192" si="54">F187+H187+M187</f>
        <v>0</v>
      </c>
      <c r="E187" s="95">
        <f t="shared" si="54"/>
        <v>0</v>
      </c>
      <c r="F187" s="95"/>
      <c r="G187" s="95"/>
      <c r="H187" s="95"/>
      <c r="I187" s="95"/>
      <c r="J187" s="95">
        <f t="shared" ref="J187:J192" si="55">K187+L187+O187</f>
        <v>0</v>
      </c>
      <c r="K187" s="95"/>
      <c r="L187" s="95"/>
      <c r="M187" s="95"/>
      <c r="N187" s="95"/>
      <c r="O187" s="95"/>
      <c r="P187" s="95"/>
      <c r="Q187" s="95"/>
      <c r="R187" s="95"/>
      <c r="S187" s="95"/>
      <c r="T187" s="95" t="s">
        <v>357</v>
      </c>
      <c r="U187" s="95" t="s">
        <v>357</v>
      </c>
      <c r="V187" s="433"/>
      <c r="W187" s="438"/>
      <c r="X187" s="442">
        <f t="shared" si="36"/>
        <v>0</v>
      </c>
      <c r="Y187" s="442">
        <f t="shared" si="37"/>
        <v>0</v>
      </c>
      <c r="Z187" s="442">
        <f t="shared" si="38"/>
        <v>0</v>
      </c>
      <c r="AA187" s="442">
        <f>IF(Таблица1050!$E$9=0,0,J187*10000/Таблица1050!$E$9)</f>
        <v>0</v>
      </c>
      <c r="AB187" s="442">
        <f t="shared" si="39"/>
        <v>0</v>
      </c>
    </row>
    <row r="188" spans="1:28" s="73" customFormat="1" x14ac:dyDescent="0.15">
      <c r="A188" s="250" t="s">
        <v>769</v>
      </c>
      <c r="B188" s="245">
        <v>161</v>
      </c>
      <c r="C188" s="100">
        <v>172</v>
      </c>
      <c r="D188" s="95">
        <f t="shared" si="54"/>
        <v>0</v>
      </c>
      <c r="E188" s="95">
        <f t="shared" si="54"/>
        <v>0</v>
      </c>
      <c r="F188" s="95"/>
      <c r="G188" s="95"/>
      <c r="H188" s="95"/>
      <c r="I188" s="95"/>
      <c r="J188" s="95">
        <f t="shared" si="55"/>
        <v>0</v>
      </c>
      <c r="K188" s="95"/>
      <c r="L188" s="95"/>
      <c r="M188" s="95"/>
      <c r="N188" s="95"/>
      <c r="O188" s="95"/>
      <c r="P188" s="95"/>
      <c r="Q188" s="95"/>
      <c r="R188" s="95"/>
      <c r="S188" s="95"/>
      <c r="T188" s="95" t="s">
        <v>357</v>
      </c>
      <c r="U188" s="95" t="s">
        <v>357</v>
      </c>
      <c r="V188" s="433"/>
      <c r="W188" s="438"/>
      <c r="X188" s="442">
        <f t="shared" si="36"/>
        <v>0</v>
      </c>
      <c r="Y188" s="442">
        <f t="shared" si="37"/>
        <v>0</v>
      </c>
      <c r="Z188" s="442">
        <f t="shared" si="38"/>
        <v>0</v>
      </c>
      <c r="AA188" s="442">
        <f>IF(Таблица1050!$E$9=0,0,J188*10000/Таблица1050!$E$9)</f>
        <v>0</v>
      </c>
      <c r="AB188" s="442">
        <f t="shared" si="39"/>
        <v>0</v>
      </c>
    </row>
    <row r="189" spans="1:28" s="73" customFormat="1" x14ac:dyDescent="0.15">
      <c r="A189" s="250" t="s">
        <v>770</v>
      </c>
      <c r="B189" s="245">
        <v>162</v>
      </c>
      <c r="C189" s="100">
        <v>173</v>
      </c>
      <c r="D189" s="95">
        <f t="shared" si="54"/>
        <v>0</v>
      </c>
      <c r="E189" s="95">
        <f t="shared" si="54"/>
        <v>0</v>
      </c>
      <c r="F189" s="95">
        <f>F190+F191+F192</f>
        <v>0</v>
      </c>
      <c r="G189" s="95">
        <f t="shared" ref="G189:I189" si="56">G190+G191+G192</f>
        <v>0</v>
      </c>
      <c r="H189" s="95">
        <f t="shared" si="56"/>
        <v>0</v>
      </c>
      <c r="I189" s="95">
        <f t="shared" si="56"/>
        <v>0</v>
      </c>
      <c r="J189" s="95">
        <f t="shared" si="55"/>
        <v>0</v>
      </c>
      <c r="K189" s="95">
        <f t="shared" ref="K189:S189" si="57">K190+K191+K192</f>
        <v>0</v>
      </c>
      <c r="L189" s="95">
        <f t="shared" si="57"/>
        <v>0</v>
      </c>
      <c r="M189" s="95">
        <f t="shared" si="57"/>
        <v>0</v>
      </c>
      <c r="N189" s="95">
        <f t="shared" si="57"/>
        <v>0</v>
      </c>
      <c r="O189" s="95">
        <f t="shared" si="57"/>
        <v>0</v>
      </c>
      <c r="P189" s="95">
        <f t="shared" si="57"/>
        <v>0</v>
      </c>
      <c r="Q189" s="95">
        <f t="shared" si="57"/>
        <v>0</v>
      </c>
      <c r="R189" s="95">
        <f t="shared" si="57"/>
        <v>0</v>
      </c>
      <c r="S189" s="95">
        <f t="shared" si="57"/>
        <v>0</v>
      </c>
      <c r="T189" s="95" t="s">
        <v>357</v>
      </c>
      <c r="U189" s="95" t="s">
        <v>357</v>
      </c>
      <c r="V189" s="95">
        <f t="shared" ref="V189:W189" si="58">V190+V191+V192</f>
        <v>0</v>
      </c>
      <c r="W189" s="95">
        <f t="shared" si="58"/>
        <v>0</v>
      </c>
      <c r="X189" s="442">
        <f t="shared" si="36"/>
        <v>0</v>
      </c>
      <c r="Y189" s="442">
        <f t="shared" si="37"/>
        <v>0</v>
      </c>
      <c r="Z189" s="442">
        <f t="shared" si="38"/>
        <v>0</v>
      </c>
      <c r="AA189" s="442">
        <f>IF(Таблица1050!$E$9=0,0,J189*10000/Таблица1050!$E$9)</f>
        <v>0</v>
      </c>
      <c r="AB189" s="442">
        <f t="shared" si="39"/>
        <v>0</v>
      </c>
    </row>
    <row r="190" spans="1:28" s="73" customFormat="1" x14ac:dyDescent="0.15">
      <c r="A190" s="101" t="s">
        <v>862</v>
      </c>
      <c r="B190" s="245" t="s">
        <v>859</v>
      </c>
      <c r="C190" s="100" t="s">
        <v>1380</v>
      </c>
      <c r="D190" s="95">
        <f t="shared" si="54"/>
        <v>0</v>
      </c>
      <c r="E190" s="95">
        <f t="shared" si="54"/>
        <v>0</v>
      </c>
      <c r="F190" s="95"/>
      <c r="G190" s="95"/>
      <c r="H190" s="95"/>
      <c r="I190" s="95"/>
      <c r="J190" s="95">
        <f t="shared" si="55"/>
        <v>0</v>
      </c>
      <c r="K190" s="95"/>
      <c r="L190" s="95"/>
      <c r="M190" s="95"/>
      <c r="N190" s="95"/>
      <c r="O190" s="95"/>
      <c r="P190" s="434"/>
      <c r="Q190" s="434"/>
      <c r="R190" s="434"/>
      <c r="S190" s="434"/>
      <c r="T190" s="95" t="s">
        <v>357</v>
      </c>
      <c r="U190" s="95" t="s">
        <v>357</v>
      </c>
      <c r="V190" s="433"/>
      <c r="W190" s="438"/>
      <c r="X190" s="442">
        <f t="shared" si="36"/>
        <v>0</v>
      </c>
      <c r="Y190" s="442">
        <f t="shared" si="37"/>
        <v>0</v>
      </c>
      <c r="Z190" s="442">
        <f t="shared" si="38"/>
        <v>0</v>
      </c>
      <c r="AA190" s="442">
        <f>IF(Таблица1050!$E$9=0,0,J190*10000/Таблица1050!$E$9)</f>
        <v>0</v>
      </c>
      <c r="AB190" s="442">
        <f t="shared" si="39"/>
        <v>0</v>
      </c>
    </row>
    <row r="191" spans="1:28" s="73" customFormat="1" x14ac:dyDescent="0.15">
      <c r="A191" s="101" t="s">
        <v>863</v>
      </c>
      <c r="B191" s="245" t="s">
        <v>860</v>
      </c>
      <c r="C191" s="100" t="s">
        <v>1381</v>
      </c>
      <c r="D191" s="95">
        <f t="shared" si="54"/>
        <v>0</v>
      </c>
      <c r="E191" s="95">
        <f t="shared" si="54"/>
        <v>0</v>
      </c>
      <c r="F191" s="95"/>
      <c r="G191" s="95"/>
      <c r="H191" s="95"/>
      <c r="I191" s="95"/>
      <c r="J191" s="95">
        <f t="shared" si="55"/>
        <v>0</v>
      </c>
      <c r="K191" s="95"/>
      <c r="L191" s="95"/>
      <c r="M191" s="95"/>
      <c r="N191" s="95"/>
      <c r="O191" s="95"/>
      <c r="P191" s="434"/>
      <c r="Q191" s="434"/>
      <c r="R191" s="434"/>
      <c r="S191" s="434"/>
      <c r="T191" s="95" t="s">
        <v>357</v>
      </c>
      <c r="U191" s="95" t="s">
        <v>357</v>
      </c>
      <c r="V191" s="433"/>
      <c r="W191" s="438"/>
      <c r="X191" s="442">
        <f t="shared" si="36"/>
        <v>0</v>
      </c>
      <c r="Y191" s="442">
        <f t="shared" si="37"/>
        <v>0</v>
      </c>
      <c r="Z191" s="442">
        <f t="shared" si="38"/>
        <v>0</v>
      </c>
      <c r="AA191" s="442">
        <f>IF(Таблица1050!$E$9=0,0,J191*10000/Таблица1050!$E$9)</f>
        <v>0</v>
      </c>
      <c r="AB191" s="442">
        <f t="shared" si="39"/>
        <v>0</v>
      </c>
    </row>
    <row r="192" spans="1:28" s="73" customFormat="1" x14ac:dyDescent="0.15">
      <c r="A192" s="257" t="s">
        <v>1134</v>
      </c>
      <c r="B192" s="255" t="s">
        <v>1136</v>
      </c>
      <c r="C192" s="100" t="s">
        <v>1382</v>
      </c>
      <c r="D192" s="95">
        <f t="shared" si="54"/>
        <v>0</v>
      </c>
      <c r="E192" s="95">
        <f t="shared" si="54"/>
        <v>0</v>
      </c>
      <c r="F192" s="434"/>
      <c r="G192" s="434"/>
      <c r="H192" s="434"/>
      <c r="I192" s="434"/>
      <c r="J192" s="95">
        <f t="shared" si="55"/>
        <v>0</v>
      </c>
      <c r="K192" s="434"/>
      <c r="L192" s="434"/>
      <c r="M192" s="434"/>
      <c r="N192" s="434"/>
      <c r="O192" s="434"/>
      <c r="P192" s="434"/>
      <c r="Q192" s="434"/>
      <c r="R192" s="434"/>
      <c r="S192" s="434"/>
      <c r="T192" s="95" t="s">
        <v>357</v>
      </c>
      <c r="U192" s="95" t="s">
        <v>357</v>
      </c>
      <c r="V192" s="460"/>
      <c r="W192" s="461"/>
      <c r="X192" s="442">
        <f t="shared" si="36"/>
        <v>0</v>
      </c>
      <c r="Y192" s="442">
        <f t="shared" si="37"/>
        <v>0</v>
      </c>
      <c r="Z192" s="442">
        <f t="shared" si="38"/>
        <v>0</v>
      </c>
      <c r="AA192" s="442">
        <f>IF(Таблица1050!$E$9=0,0,J192*10000/Таблица1050!$E$9)</f>
        <v>0</v>
      </c>
      <c r="AB192" s="442">
        <f t="shared" si="39"/>
        <v>0</v>
      </c>
    </row>
    <row r="193" spans="1:28" s="73" customFormat="1" x14ac:dyDescent="0.15">
      <c r="A193" s="90" t="s">
        <v>1469</v>
      </c>
      <c r="B193" s="255">
        <v>163</v>
      </c>
      <c r="C193" s="429">
        <v>174</v>
      </c>
      <c r="D193" s="95">
        <f>F193+H193+M193</f>
        <v>0</v>
      </c>
      <c r="E193" s="95">
        <f>G193+I193+N193</f>
        <v>0</v>
      </c>
      <c r="F193" s="434">
        <f>SUM(F194:F194,F195,F196:F197,F199:F205,F207:F217)</f>
        <v>0</v>
      </c>
      <c r="G193" s="434">
        <f>SUM(G194:G194,G195,G196:G197,G199:G205,G207:G217)</f>
        <v>0</v>
      </c>
      <c r="H193" s="434">
        <f>SUM(H194,H196:H197,H199:H200,H202:H211,H214:H217)</f>
        <v>0</v>
      </c>
      <c r="I193" s="434">
        <f>SUM(I194,I196:I197,I199:I200,I202:I211,I214:I217)</f>
        <v>0</v>
      </c>
      <c r="J193" s="95">
        <f>K193+L193+O193</f>
        <v>0</v>
      </c>
      <c r="K193" s="434">
        <f>K194+K195+K196+K197+K199+K200+K201+K202+K203+K204+K205+K207+K208+K209+K210+K211+K212+K213+K214+K215+K216+K217</f>
        <v>0</v>
      </c>
      <c r="L193" s="434">
        <f>L194+L196+L197+L199+L200+L202+L203+L204+L205+L206+L207+L208+L209+L210+L211+L214+L215+L217</f>
        <v>0</v>
      </c>
      <c r="M193" s="434">
        <f>M194+M196+M197+M198+M199+M200+M202+M203+M204+M205+M207+M208+M209+M210+M211+M214+M215+M217</f>
        <v>0</v>
      </c>
      <c r="N193" s="434">
        <f>N194+N196+N197+N198+N199+N200+N202+N203+N204+N205+N207+N208+N209+N210+N211+N214+N215+N217</f>
        <v>0</v>
      </c>
      <c r="O193" s="434">
        <f>O194+O196+O197+O198+O199+O200+O202+O203+O204+O205+O207+O208+O209+O210+O211+O214+O215+O217</f>
        <v>0</v>
      </c>
      <c r="P193" s="434">
        <f t="shared" ref="P193:V193" si="59">SUM(P194:P195,P196:P217)</f>
        <v>0</v>
      </c>
      <c r="Q193" s="434">
        <f t="shared" si="59"/>
        <v>0</v>
      </c>
      <c r="R193" s="434">
        <f t="shared" si="59"/>
        <v>0</v>
      </c>
      <c r="S193" s="434">
        <f t="shared" si="59"/>
        <v>0</v>
      </c>
      <c r="T193" s="434">
        <f t="shared" si="59"/>
        <v>0</v>
      </c>
      <c r="U193" s="434">
        <f t="shared" si="59"/>
        <v>0</v>
      </c>
      <c r="V193" s="434">
        <f t="shared" si="59"/>
        <v>0</v>
      </c>
      <c r="W193" s="434">
        <f>SUM(W194:W197,W198:W217)</f>
        <v>0</v>
      </c>
      <c r="X193" s="442">
        <f t="shared" si="36"/>
        <v>0</v>
      </c>
      <c r="Y193" s="442">
        <f t="shared" si="37"/>
        <v>0</v>
      </c>
      <c r="Z193" s="442">
        <f t="shared" si="38"/>
        <v>0</v>
      </c>
      <c r="AA193" s="442">
        <f>IF(Таблица1050!$E$9=0,0,J193*10000/Таблица1050!$E$9)</f>
        <v>0</v>
      </c>
      <c r="AB193" s="442">
        <f t="shared" si="39"/>
        <v>0</v>
      </c>
    </row>
    <row r="194" spans="1:28" s="73" customFormat="1" x14ac:dyDescent="0.15">
      <c r="A194" s="250" t="s">
        <v>1470</v>
      </c>
      <c r="B194" s="245">
        <v>170</v>
      </c>
      <c r="C194" s="429">
        <v>175</v>
      </c>
      <c r="D194" s="95">
        <f t="shared" ref="D194:E194" si="60">F194+H194+M194</f>
        <v>0</v>
      </c>
      <c r="E194" s="95">
        <f t="shared" si="60"/>
        <v>0</v>
      </c>
      <c r="F194" s="95"/>
      <c r="G194" s="95"/>
      <c r="H194" s="95"/>
      <c r="I194" s="95"/>
      <c r="J194" s="95">
        <f>K194+L194+O194</f>
        <v>0</v>
      </c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433"/>
      <c r="W194" s="438"/>
      <c r="X194" s="442">
        <f t="shared" si="36"/>
        <v>0</v>
      </c>
      <c r="Y194" s="442">
        <f t="shared" si="37"/>
        <v>0</v>
      </c>
      <c r="Z194" s="442">
        <f t="shared" si="38"/>
        <v>0</v>
      </c>
      <c r="AA194" s="442">
        <f>IF(Таблица1050!$E$9=0,0,J194*10000/Таблица1050!$E$9)</f>
        <v>0</v>
      </c>
      <c r="AB194" s="442">
        <f t="shared" si="39"/>
        <v>0</v>
      </c>
    </row>
    <row r="195" spans="1:28" s="73" customFormat="1" x14ac:dyDescent="0.15">
      <c r="A195" s="250" t="s">
        <v>344</v>
      </c>
      <c r="B195" s="245">
        <v>171</v>
      </c>
      <c r="C195" s="429">
        <v>176</v>
      </c>
      <c r="D195" s="95">
        <f>F195</f>
        <v>0</v>
      </c>
      <c r="E195" s="95">
        <f>G195</f>
        <v>0</v>
      </c>
      <c r="F195" s="95"/>
      <c r="G195" s="95"/>
      <c r="H195" s="95" t="s">
        <v>357</v>
      </c>
      <c r="I195" s="95" t="s">
        <v>357</v>
      </c>
      <c r="J195" s="95">
        <f>K195</f>
        <v>0</v>
      </c>
      <c r="K195" s="95"/>
      <c r="L195" s="95" t="s">
        <v>357</v>
      </c>
      <c r="M195" s="95" t="s">
        <v>357</v>
      </c>
      <c r="N195" s="95" t="s">
        <v>357</v>
      </c>
      <c r="O195" s="95" t="s">
        <v>357</v>
      </c>
      <c r="P195" s="95"/>
      <c r="Q195" s="95"/>
      <c r="R195" s="95"/>
      <c r="S195" s="95"/>
      <c r="T195" s="95"/>
      <c r="U195" s="95"/>
      <c r="V195" s="433"/>
      <c r="W195" s="438"/>
      <c r="X195" s="442">
        <f t="shared" si="36"/>
        <v>0</v>
      </c>
      <c r="Y195" s="442">
        <f t="shared" si="37"/>
        <v>0</v>
      </c>
      <c r="Z195" s="442">
        <f t="shared" si="38"/>
        <v>0</v>
      </c>
      <c r="AA195" s="442">
        <f>IF(Таблица1050!$E$9=0,0,J195*10000/Таблица1050!$E$9)</f>
        <v>0</v>
      </c>
      <c r="AB195" s="442">
        <f t="shared" si="39"/>
        <v>0</v>
      </c>
    </row>
    <row r="196" spans="1:28" s="73" customFormat="1" x14ac:dyDescent="0.15">
      <c r="A196" s="250" t="s">
        <v>560</v>
      </c>
      <c r="B196" s="245">
        <v>172</v>
      </c>
      <c r="C196" s="429">
        <v>177</v>
      </c>
      <c r="D196" s="95">
        <f t="shared" ref="D196:E197" si="61">F196+H196+M196</f>
        <v>0</v>
      </c>
      <c r="E196" s="95">
        <f t="shared" si="61"/>
        <v>0</v>
      </c>
      <c r="F196" s="95">
        <f>0</f>
        <v>0</v>
      </c>
      <c r="G196" s="95">
        <f>0</f>
        <v>0</v>
      </c>
      <c r="H196" s="95"/>
      <c r="I196" s="95"/>
      <c r="J196" s="95">
        <f>K196+L196+O196</f>
        <v>0</v>
      </c>
      <c r="K196" s="95">
        <f>0</f>
        <v>0</v>
      </c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433"/>
      <c r="W196" s="438"/>
      <c r="X196" s="442">
        <f t="shared" si="36"/>
        <v>0</v>
      </c>
      <c r="Y196" s="442">
        <f t="shared" si="37"/>
        <v>0</v>
      </c>
      <c r="Z196" s="442">
        <f t="shared" si="38"/>
        <v>0</v>
      </c>
      <c r="AA196" s="442">
        <f>IF(Таблица1050!$E$9=0,0,J196*10000/Таблица1050!$E$9)</f>
        <v>0</v>
      </c>
      <c r="AB196" s="442">
        <f t="shared" si="39"/>
        <v>0</v>
      </c>
    </row>
    <row r="197" spans="1:28" s="73" customFormat="1" x14ac:dyDescent="0.15">
      <c r="A197" s="250" t="s">
        <v>664</v>
      </c>
      <c r="B197" s="245">
        <v>173</v>
      </c>
      <c r="C197" s="429">
        <v>178</v>
      </c>
      <c r="D197" s="95">
        <f t="shared" si="61"/>
        <v>0</v>
      </c>
      <c r="E197" s="95">
        <f t="shared" si="61"/>
        <v>0</v>
      </c>
      <c r="F197" s="95"/>
      <c r="G197" s="95"/>
      <c r="H197" s="95"/>
      <c r="I197" s="95"/>
      <c r="J197" s="95">
        <f>K197+L197+O197</f>
        <v>0</v>
      </c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433"/>
      <c r="W197" s="438"/>
      <c r="X197" s="442">
        <f t="shared" si="36"/>
        <v>0</v>
      </c>
      <c r="Y197" s="442">
        <f t="shared" si="37"/>
        <v>0</v>
      </c>
      <c r="Z197" s="442">
        <f t="shared" si="38"/>
        <v>0</v>
      </c>
      <c r="AA197" s="442">
        <f>IF(Таблица1050!$E$9=0,0,J197*10000/Таблица1050!$E$9)</f>
        <v>0</v>
      </c>
      <c r="AB197" s="442">
        <f t="shared" si="39"/>
        <v>0</v>
      </c>
    </row>
    <row r="198" spans="1:28" s="73" customFormat="1" ht="31.5" x14ac:dyDescent="0.15">
      <c r="A198" s="90" t="s">
        <v>1137</v>
      </c>
      <c r="B198" s="245">
        <v>174</v>
      </c>
      <c r="C198" s="429">
        <v>179</v>
      </c>
      <c r="D198" s="95">
        <f>M198</f>
        <v>0</v>
      </c>
      <c r="E198" s="95">
        <f>N198</f>
        <v>0</v>
      </c>
      <c r="F198" s="95" t="s">
        <v>807</v>
      </c>
      <c r="G198" s="95" t="s">
        <v>807</v>
      </c>
      <c r="H198" s="95" t="s">
        <v>807</v>
      </c>
      <c r="I198" s="95" t="s">
        <v>807</v>
      </c>
      <c r="J198" s="95">
        <f>O198</f>
        <v>0</v>
      </c>
      <c r="K198" s="95" t="s">
        <v>807</v>
      </c>
      <c r="L198" s="95" t="s">
        <v>807</v>
      </c>
      <c r="M198" s="95"/>
      <c r="N198" s="95"/>
      <c r="O198" s="95"/>
      <c r="P198" s="95"/>
      <c r="Q198" s="95"/>
      <c r="R198" s="95"/>
      <c r="S198" s="95"/>
      <c r="T198" s="95"/>
      <c r="U198" s="95"/>
      <c r="V198" s="433"/>
      <c r="W198" s="438"/>
      <c r="X198" s="442">
        <f t="shared" si="36"/>
        <v>0</v>
      </c>
      <c r="Y198" s="442">
        <f t="shared" si="37"/>
        <v>0</v>
      </c>
      <c r="Z198" s="442">
        <f t="shared" si="38"/>
        <v>0</v>
      </c>
      <c r="AA198" s="442">
        <f>IF(Таблица1050!$E$9=0,0,J198*10000/Таблица1050!$E$9)</f>
        <v>0</v>
      </c>
      <c r="AB198" s="442">
        <f t="shared" si="39"/>
        <v>0</v>
      </c>
    </row>
    <row r="199" spans="1:28" s="73" customFormat="1" x14ac:dyDescent="0.15">
      <c r="A199" s="250" t="s">
        <v>1471</v>
      </c>
      <c r="B199" s="245">
        <v>175</v>
      </c>
      <c r="C199" s="429">
        <v>180</v>
      </c>
      <c r="D199" s="95">
        <f>F199+H199+M199</f>
        <v>0</v>
      </c>
      <c r="E199" s="95">
        <f>G199+I199+N199</f>
        <v>0</v>
      </c>
      <c r="F199" s="95"/>
      <c r="G199" s="95"/>
      <c r="H199" s="95"/>
      <c r="I199" s="95"/>
      <c r="J199" s="95">
        <f>K199+L199+O199</f>
        <v>0</v>
      </c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433"/>
      <c r="W199" s="438"/>
      <c r="X199" s="442">
        <f t="shared" si="36"/>
        <v>0</v>
      </c>
      <c r="Y199" s="442">
        <f t="shared" si="37"/>
        <v>0</v>
      </c>
      <c r="Z199" s="442">
        <f t="shared" si="38"/>
        <v>0</v>
      </c>
      <c r="AA199" s="442">
        <f>IF(Таблица1050!$E$9=0,0,J199*10000/Таблица1050!$E$9)</f>
        <v>0</v>
      </c>
      <c r="AB199" s="442">
        <f t="shared" si="39"/>
        <v>0</v>
      </c>
    </row>
    <row r="200" spans="1:28" s="73" customFormat="1" x14ac:dyDescent="0.15">
      <c r="A200" s="250" t="s">
        <v>665</v>
      </c>
      <c r="B200" s="245">
        <v>176</v>
      </c>
      <c r="C200" s="429">
        <v>181</v>
      </c>
      <c r="D200" s="95">
        <f>F200+H200+M200</f>
        <v>0</v>
      </c>
      <c r="E200" s="95">
        <f>G200+I200+N200</f>
        <v>0</v>
      </c>
      <c r="F200" s="95"/>
      <c r="G200" s="95"/>
      <c r="H200" s="95"/>
      <c r="I200" s="95"/>
      <c r="J200" s="95">
        <f>K200+L200+O200</f>
        <v>0</v>
      </c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433"/>
      <c r="W200" s="438"/>
      <c r="X200" s="442">
        <f t="shared" si="36"/>
        <v>0</v>
      </c>
      <c r="Y200" s="442">
        <f t="shared" si="37"/>
        <v>0</v>
      </c>
      <c r="Z200" s="442">
        <f t="shared" si="38"/>
        <v>0</v>
      </c>
      <c r="AA200" s="442">
        <f>IF(Таблица1050!$E$9=0,0,J200*10000/Таблица1050!$E$9)</f>
        <v>0</v>
      </c>
      <c r="AB200" s="442">
        <f t="shared" si="39"/>
        <v>0</v>
      </c>
    </row>
    <row r="201" spans="1:28" s="73" customFormat="1" x14ac:dyDescent="0.15">
      <c r="A201" s="250" t="s">
        <v>666</v>
      </c>
      <c r="B201" s="245">
        <v>177</v>
      </c>
      <c r="C201" s="429">
        <v>182</v>
      </c>
      <c r="D201" s="95">
        <f>F201</f>
        <v>0</v>
      </c>
      <c r="E201" s="95">
        <f>G201</f>
        <v>0</v>
      </c>
      <c r="F201" s="95"/>
      <c r="G201" s="95"/>
      <c r="H201" s="95" t="s">
        <v>357</v>
      </c>
      <c r="I201" s="95" t="s">
        <v>357</v>
      </c>
      <c r="J201" s="95">
        <f>K201</f>
        <v>0</v>
      </c>
      <c r="K201" s="95"/>
      <c r="L201" s="95" t="s">
        <v>357</v>
      </c>
      <c r="M201" s="95" t="s">
        <v>357</v>
      </c>
      <c r="N201" s="95" t="s">
        <v>357</v>
      </c>
      <c r="O201" s="95" t="s">
        <v>357</v>
      </c>
      <c r="P201" s="95"/>
      <c r="Q201" s="95"/>
      <c r="R201" s="95"/>
      <c r="S201" s="95"/>
      <c r="T201" s="95"/>
      <c r="U201" s="95"/>
      <c r="V201" s="433"/>
      <c r="W201" s="438"/>
      <c r="X201" s="442">
        <f t="shared" si="36"/>
        <v>0</v>
      </c>
      <c r="Y201" s="442">
        <f t="shared" si="37"/>
        <v>0</v>
      </c>
      <c r="Z201" s="442">
        <f t="shared" si="38"/>
        <v>0</v>
      </c>
      <c r="AA201" s="442">
        <f>IF(Таблица1050!$E$9=0,0,J201*10000/Таблица1050!$E$9)</f>
        <v>0</v>
      </c>
      <c r="AB201" s="442">
        <f t="shared" si="39"/>
        <v>0</v>
      </c>
    </row>
    <row r="202" spans="1:28" s="73" customFormat="1" x14ac:dyDescent="0.15">
      <c r="A202" s="250" t="s">
        <v>667</v>
      </c>
      <c r="B202" s="245">
        <v>178</v>
      </c>
      <c r="C202" s="429">
        <v>183</v>
      </c>
      <c r="D202" s="95">
        <f t="shared" ref="D202:E205" si="62">F202+H202+M202</f>
        <v>0</v>
      </c>
      <c r="E202" s="95">
        <f t="shared" si="62"/>
        <v>0</v>
      </c>
      <c r="F202" s="95"/>
      <c r="G202" s="95"/>
      <c r="H202" s="95"/>
      <c r="I202" s="95"/>
      <c r="J202" s="95">
        <f>K202+L202+O202</f>
        <v>0</v>
      </c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433"/>
      <c r="W202" s="438"/>
      <c r="X202" s="442">
        <f t="shared" si="36"/>
        <v>0</v>
      </c>
      <c r="Y202" s="442">
        <f t="shared" si="37"/>
        <v>0</v>
      </c>
      <c r="Z202" s="442">
        <f t="shared" si="38"/>
        <v>0</v>
      </c>
      <c r="AA202" s="442">
        <f>IF(Таблица1050!$E$9=0,0,J202*10000/Таблица1050!$E$9)</f>
        <v>0</v>
      </c>
      <c r="AB202" s="442">
        <f t="shared" si="39"/>
        <v>0</v>
      </c>
    </row>
    <row r="203" spans="1:28" s="73" customFormat="1" x14ac:dyDescent="0.15">
      <c r="A203" s="250" t="s">
        <v>671</v>
      </c>
      <c r="B203" s="245">
        <v>179</v>
      </c>
      <c r="C203" s="429">
        <v>184</v>
      </c>
      <c r="D203" s="95">
        <f t="shared" si="62"/>
        <v>0</v>
      </c>
      <c r="E203" s="95">
        <f t="shared" si="62"/>
        <v>0</v>
      </c>
      <c r="F203" s="95"/>
      <c r="G203" s="95"/>
      <c r="H203" s="95"/>
      <c r="I203" s="95"/>
      <c r="J203" s="95">
        <f>K203+L203+O203</f>
        <v>0</v>
      </c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433"/>
      <c r="W203" s="438"/>
      <c r="X203" s="442">
        <f t="shared" si="36"/>
        <v>0</v>
      </c>
      <c r="Y203" s="442">
        <f t="shared" si="37"/>
        <v>0</v>
      </c>
      <c r="Z203" s="442">
        <f t="shared" si="38"/>
        <v>0</v>
      </c>
      <c r="AA203" s="442">
        <f>IF(Таблица1050!$E$9=0,0,J203*10000/Таблица1050!$E$9)</f>
        <v>0</v>
      </c>
      <c r="AB203" s="442">
        <f t="shared" si="39"/>
        <v>0</v>
      </c>
    </row>
    <row r="204" spans="1:28" s="73" customFormat="1" x14ac:dyDescent="0.15">
      <c r="A204" s="250" t="s">
        <v>346</v>
      </c>
      <c r="B204" s="245">
        <v>180</v>
      </c>
      <c r="C204" s="429">
        <v>185</v>
      </c>
      <c r="D204" s="95">
        <f t="shared" si="62"/>
        <v>0</v>
      </c>
      <c r="E204" s="95">
        <f t="shared" si="62"/>
        <v>0</v>
      </c>
      <c r="F204" s="95"/>
      <c r="G204" s="95"/>
      <c r="H204" s="95"/>
      <c r="I204" s="95"/>
      <c r="J204" s="95">
        <f>K204+L204+O204</f>
        <v>0</v>
      </c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433"/>
      <c r="W204" s="438"/>
      <c r="X204" s="442">
        <f t="shared" si="36"/>
        <v>0</v>
      </c>
      <c r="Y204" s="442">
        <f t="shared" si="37"/>
        <v>0</v>
      </c>
      <c r="Z204" s="442">
        <f t="shared" si="38"/>
        <v>0</v>
      </c>
      <c r="AA204" s="442">
        <f>IF(Таблица1050!$E$9=0,0,J204*10000/Таблица1050!$E$9)</f>
        <v>0</v>
      </c>
      <c r="AB204" s="442">
        <f t="shared" si="39"/>
        <v>0</v>
      </c>
    </row>
    <row r="205" spans="1:28" s="73" customFormat="1" x14ac:dyDescent="0.15">
      <c r="A205" s="425" t="s">
        <v>1472</v>
      </c>
      <c r="B205" s="421" t="s">
        <v>1349</v>
      </c>
      <c r="C205" s="429">
        <v>186</v>
      </c>
      <c r="D205" s="95">
        <f>F205+H205+M205</f>
        <v>0</v>
      </c>
      <c r="E205" s="95">
        <f t="shared" si="62"/>
        <v>0</v>
      </c>
      <c r="F205" s="95"/>
      <c r="G205" s="95"/>
      <c r="H205" s="95"/>
      <c r="I205" s="95"/>
      <c r="J205" s="95">
        <f>K205+L205+O205</f>
        <v>0</v>
      </c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433"/>
      <c r="W205" s="438"/>
      <c r="X205" s="442">
        <f t="shared" si="36"/>
        <v>0</v>
      </c>
      <c r="Y205" s="442">
        <f t="shared" si="37"/>
        <v>0</v>
      </c>
      <c r="Z205" s="442">
        <f t="shared" si="38"/>
        <v>0</v>
      </c>
      <c r="AA205" s="442">
        <f>IF(Таблица1050!$E$9=0,0,J205*10000/Таблица1050!$E$9)</f>
        <v>0</v>
      </c>
      <c r="AB205" s="442">
        <f t="shared" si="39"/>
        <v>0</v>
      </c>
    </row>
    <row r="206" spans="1:28" s="73" customFormat="1" x14ac:dyDescent="0.15">
      <c r="A206" s="250" t="s">
        <v>155</v>
      </c>
      <c r="B206" s="245">
        <v>181</v>
      </c>
      <c r="C206" s="429">
        <v>187</v>
      </c>
      <c r="D206" s="95">
        <f>H206</f>
        <v>0</v>
      </c>
      <c r="E206" s="95">
        <f>I206</f>
        <v>0</v>
      </c>
      <c r="F206" s="95" t="s">
        <v>357</v>
      </c>
      <c r="G206" s="95" t="s">
        <v>357</v>
      </c>
      <c r="H206" s="95"/>
      <c r="I206" s="95"/>
      <c r="J206" s="95">
        <f>L206</f>
        <v>0</v>
      </c>
      <c r="K206" s="95" t="s">
        <v>357</v>
      </c>
      <c r="L206" s="95"/>
      <c r="M206" s="95" t="s">
        <v>357</v>
      </c>
      <c r="N206" s="95" t="s">
        <v>357</v>
      </c>
      <c r="O206" s="95" t="s">
        <v>357</v>
      </c>
      <c r="P206" s="95"/>
      <c r="Q206" s="95"/>
      <c r="R206" s="95"/>
      <c r="S206" s="95"/>
      <c r="T206" s="95"/>
      <c r="U206" s="95"/>
      <c r="V206" s="433"/>
      <c r="W206" s="438"/>
      <c r="X206" s="442">
        <f t="shared" si="36"/>
        <v>0</v>
      </c>
      <c r="Y206" s="442">
        <f t="shared" si="37"/>
        <v>0</v>
      </c>
      <c r="Z206" s="442">
        <f t="shared" si="38"/>
        <v>0</v>
      </c>
      <c r="AA206" s="442">
        <f>IF(Таблица1050!$E$9=0,0,J206*10000/Таблица1050!$E$9)</f>
        <v>0</v>
      </c>
      <c r="AB206" s="442">
        <f t="shared" si="39"/>
        <v>0</v>
      </c>
    </row>
    <row r="207" spans="1:28" s="73" customFormat="1" x14ac:dyDescent="0.15">
      <c r="A207" s="250" t="s">
        <v>672</v>
      </c>
      <c r="B207" s="245">
        <v>182</v>
      </c>
      <c r="C207" s="429">
        <v>188</v>
      </c>
      <c r="D207" s="95">
        <f t="shared" ref="D207:E211" si="63">F207+H207+M207</f>
        <v>0</v>
      </c>
      <c r="E207" s="95">
        <f t="shared" si="63"/>
        <v>0</v>
      </c>
      <c r="F207" s="95"/>
      <c r="G207" s="95"/>
      <c r="H207" s="95"/>
      <c r="I207" s="95"/>
      <c r="J207" s="95">
        <f>K207+L207+O207</f>
        <v>0</v>
      </c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433"/>
      <c r="W207" s="438"/>
      <c r="X207" s="442">
        <f t="shared" si="36"/>
        <v>0</v>
      </c>
      <c r="Y207" s="442">
        <f t="shared" si="37"/>
        <v>0</v>
      </c>
      <c r="Z207" s="442">
        <f t="shared" si="38"/>
        <v>0</v>
      </c>
      <c r="AA207" s="442">
        <f>IF(Таблица1050!$E$9=0,0,J207*10000/Таблица1050!$E$9)</f>
        <v>0</v>
      </c>
      <c r="AB207" s="442">
        <f t="shared" si="39"/>
        <v>0</v>
      </c>
    </row>
    <row r="208" spans="1:28" s="73" customFormat="1" x14ac:dyDescent="0.15">
      <c r="A208" s="250" t="s">
        <v>551</v>
      </c>
      <c r="B208" s="245">
        <v>183</v>
      </c>
      <c r="C208" s="429">
        <v>189</v>
      </c>
      <c r="D208" s="95">
        <f t="shared" si="63"/>
        <v>0</v>
      </c>
      <c r="E208" s="95">
        <f t="shared" si="63"/>
        <v>0</v>
      </c>
      <c r="F208" s="95"/>
      <c r="G208" s="95"/>
      <c r="H208" s="95"/>
      <c r="I208" s="95"/>
      <c r="J208" s="95">
        <f>K208+L208+O208</f>
        <v>0</v>
      </c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433"/>
      <c r="W208" s="438"/>
      <c r="X208" s="442">
        <f t="shared" si="36"/>
        <v>0</v>
      </c>
      <c r="Y208" s="442">
        <f t="shared" si="37"/>
        <v>0</v>
      </c>
      <c r="Z208" s="442">
        <f t="shared" si="38"/>
        <v>0</v>
      </c>
      <c r="AA208" s="442">
        <f>IF(Таблица1050!$E$9=0,0,J208*10000/Таблица1050!$E$9)</f>
        <v>0</v>
      </c>
      <c r="AB208" s="442">
        <f t="shared" si="39"/>
        <v>0</v>
      </c>
    </row>
    <row r="209" spans="1:28" s="73" customFormat="1" x14ac:dyDescent="0.15">
      <c r="A209" s="426" t="s">
        <v>553</v>
      </c>
      <c r="B209" s="421" t="s">
        <v>1350</v>
      </c>
      <c r="C209" s="429">
        <v>190</v>
      </c>
      <c r="D209" s="95">
        <f t="shared" si="63"/>
        <v>0</v>
      </c>
      <c r="E209" s="95">
        <f>G209+I209+N209</f>
        <v>0</v>
      </c>
      <c r="F209" s="95"/>
      <c r="G209" s="95"/>
      <c r="H209" s="95"/>
      <c r="I209" s="95"/>
      <c r="J209" s="95">
        <f>K209+L209+O209</f>
        <v>0</v>
      </c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433"/>
      <c r="W209" s="438"/>
      <c r="X209" s="442">
        <f t="shared" si="36"/>
        <v>0</v>
      </c>
      <c r="Y209" s="442">
        <f t="shared" si="37"/>
        <v>0</v>
      </c>
      <c r="Z209" s="442">
        <f t="shared" si="38"/>
        <v>0</v>
      </c>
      <c r="AA209" s="442">
        <f>IF(Таблица1050!$E$9=0,0,J209*10000/Таблица1050!$E$9)</f>
        <v>0</v>
      </c>
      <c r="AB209" s="442">
        <f t="shared" si="39"/>
        <v>0</v>
      </c>
    </row>
    <row r="210" spans="1:28" s="73" customFormat="1" x14ac:dyDescent="0.15">
      <c r="A210" s="250" t="s">
        <v>673</v>
      </c>
      <c r="B210" s="245">
        <v>184</v>
      </c>
      <c r="C210" s="429">
        <v>191</v>
      </c>
      <c r="D210" s="95">
        <f t="shared" si="63"/>
        <v>0</v>
      </c>
      <c r="E210" s="95">
        <f t="shared" si="63"/>
        <v>0</v>
      </c>
      <c r="F210" s="95"/>
      <c r="G210" s="95"/>
      <c r="H210" s="95"/>
      <c r="I210" s="95"/>
      <c r="J210" s="95">
        <f>K210+L210+O210</f>
        <v>0</v>
      </c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433"/>
      <c r="W210" s="438"/>
      <c r="X210" s="442">
        <f t="shared" si="36"/>
        <v>0</v>
      </c>
      <c r="Y210" s="442">
        <f t="shared" si="37"/>
        <v>0</v>
      </c>
      <c r="Z210" s="442">
        <f t="shared" si="38"/>
        <v>0</v>
      </c>
      <c r="AA210" s="442">
        <f>IF(Таблица1050!$E$9=0,0,J210*10000/Таблица1050!$E$9)</f>
        <v>0</v>
      </c>
      <c r="AB210" s="442">
        <f t="shared" si="39"/>
        <v>0</v>
      </c>
    </row>
    <row r="211" spans="1:28" s="73" customFormat="1" x14ac:dyDescent="0.15">
      <c r="A211" s="250" t="s">
        <v>674</v>
      </c>
      <c r="B211" s="245">
        <v>185</v>
      </c>
      <c r="C211" s="429">
        <v>192</v>
      </c>
      <c r="D211" s="95">
        <f t="shared" si="63"/>
        <v>0</v>
      </c>
      <c r="E211" s="95">
        <f t="shared" si="63"/>
        <v>0</v>
      </c>
      <c r="F211" s="95"/>
      <c r="G211" s="95"/>
      <c r="H211" s="95"/>
      <c r="I211" s="95"/>
      <c r="J211" s="95">
        <f>K211+L211+O211</f>
        <v>0</v>
      </c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433"/>
      <c r="W211" s="438"/>
      <c r="X211" s="442">
        <f t="shared" si="36"/>
        <v>0</v>
      </c>
      <c r="Y211" s="442">
        <f t="shared" si="37"/>
        <v>0</v>
      </c>
      <c r="Z211" s="442">
        <f t="shared" si="38"/>
        <v>0</v>
      </c>
      <c r="AA211" s="442">
        <f>IF(Таблица1050!$E$9=0,0,J211*10000/Таблица1050!$E$9)</f>
        <v>0</v>
      </c>
      <c r="AB211" s="442">
        <f t="shared" si="39"/>
        <v>0</v>
      </c>
    </row>
    <row r="212" spans="1:28" s="73" customFormat="1" x14ac:dyDescent="0.15">
      <c r="A212" s="250" t="s">
        <v>675</v>
      </c>
      <c r="B212" s="245">
        <v>186</v>
      </c>
      <c r="C212" s="429">
        <v>193</v>
      </c>
      <c r="D212" s="95">
        <f>F212</f>
        <v>0</v>
      </c>
      <c r="E212" s="95">
        <f>G212</f>
        <v>0</v>
      </c>
      <c r="F212" s="95"/>
      <c r="G212" s="95"/>
      <c r="H212" s="95" t="s">
        <v>357</v>
      </c>
      <c r="I212" s="95" t="s">
        <v>357</v>
      </c>
      <c r="J212" s="95">
        <f>K212</f>
        <v>0</v>
      </c>
      <c r="K212" s="95"/>
      <c r="L212" s="95" t="s">
        <v>357</v>
      </c>
      <c r="M212" s="95" t="s">
        <v>357</v>
      </c>
      <c r="N212" s="95" t="s">
        <v>357</v>
      </c>
      <c r="O212" s="95" t="s">
        <v>357</v>
      </c>
      <c r="P212" s="95"/>
      <c r="Q212" s="95"/>
      <c r="R212" s="95"/>
      <c r="S212" s="95"/>
      <c r="T212" s="95"/>
      <c r="U212" s="95"/>
      <c r="V212" s="433"/>
      <c r="W212" s="438"/>
      <c r="X212" s="442">
        <f t="shared" si="36"/>
        <v>0</v>
      </c>
      <c r="Y212" s="442">
        <f t="shared" si="37"/>
        <v>0</v>
      </c>
      <c r="Z212" s="442">
        <f t="shared" si="38"/>
        <v>0</v>
      </c>
      <c r="AA212" s="442">
        <f>IF(Таблица1050!$E$9=0,0,J212*10000/Таблица1050!$E$9)</f>
        <v>0</v>
      </c>
      <c r="AB212" s="442">
        <f t="shared" si="39"/>
        <v>0</v>
      </c>
    </row>
    <row r="213" spans="1:28" s="73" customFormat="1" x14ac:dyDescent="0.15">
      <c r="A213" s="250" t="s">
        <v>343</v>
      </c>
      <c r="B213" s="245">
        <v>187</v>
      </c>
      <c r="C213" s="429">
        <v>194</v>
      </c>
      <c r="D213" s="95">
        <f>F213</f>
        <v>0</v>
      </c>
      <c r="E213" s="95">
        <f>G213</f>
        <v>0</v>
      </c>
      <c r="F213" s="95"/>
      <c r="G213" s="95"/>
      <c r="H213" s="95" t="s">
        <v>357</v>
      </c>
      <c r="I213" s="95" t="s">
        <v>357</v>
      </c>
      <c r="J213" s="95">
        <f>K213</f>
        <v>0</v>
      </c>
      <c r="K213" s="95"/>
      <c r="L213" s="95" t="s">
        <v>357</v>
      </c>
      <c r="M213" s="95" t="s">
        <v>357</v>
      </c>
      <c r="N213" s="95" t="s">
        <v>357</v>
      </c>
      <c r="O213" s="95" t="s">
        <v>357</v>
      </c>
      <c r="P213" s="95"/>
      <c r="Q213" s="95"/>
      <c r="R213" s="95"/>
      <c r="S213" s="95"/>
      <c r="T213" s="95"/>
      <c r="U213" s="95"/>
      <c r="V213" s="433"/>
      <c r="W213" s="438"/>
      <c r="X213" s="442">
        <f t="shared" si="36"/>
        <v>0</v>
      </c>
      <c r="Y213" s="442">
        <f t="shared" si="37"/>
        <v>0</v>
      </c>
      <c r="Z213" s="442">
        <f t="shared" si="38"/>
        <v>0</v>
      </c>
      <c r="AA213" s="442">
        <f>IF(Таблица1050!$E$9=0,0,J213*10000/Таблица1050!$E$9)</f>
        <v>0</v>
      </c>
      <c r="AB213" s="442">
        <f t="shared" si="39"/>
        <v>0</v>
      </c>
    </row>
    <row r="214" spans="1:28" s="73" customFormat="1" x14ac:dyDescent="0.15">
      <c r="A214" s="250" t="s">
        <v>345</v>
      </c>
      <c r="B214" s="245">
        <v>188</v>
      </c>
      <c r="C214" s="429">
        <v>195</v>
      </c>
      <c r="D214" s="95">
        <f t="shared" ref="D214:E232" si="64">F214+H214+M214</f>
        <v>0</v>
      </c>
      <c r="E214" s="95">
        <f t="shared" si="64"/>
        <v>0</v>
      </c>
      <c r="F214" s="95"/>
      <c r="G214" s="95"/>
      <c r="H214" s="95"/>
      <c r="I214" s="95"/>
      <c r="J214" s="95">
        <f>K214+L214+O214</f>
        <v>0</v>
      </c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433"/>
      <c r="W214" s="438"/>
      <c r="X214" s="442">
        <f t="shared" si="36"/>
        <v>0</v>
      </c>
      <c r="Y214" s="442">
        <f t="shared" si="37"/>
        <v>0</v>
      </c>
      <c r="Z214" s="442">
        <f t="shared" si="38"/>
        <v>0</v>
      </c>
      <c r="AA214" s="442">
        <f>IF(Таблица1050!$E$9=0,0,J214*10000/Таблица1050!$E$9)</f>
        <v>0</v>
      </c>
      <c r="AB214" s="442">
        <f t="shared" si="39"/>
        <v>0</v>
      </c>
    </row>
    <row r="215" spans="1:28" s="73" customFormat="1" x14ac:dyDescent="0.15">
      <c r="A215" s="250" t="s">
        <v>668</v>
      </c>
      <c r="B215" s="245">
        <v>189</v>
      </c>
      <c r="C215" s="429">
        <v>196</v>
      </c>
      <c r="D215" s="95">
        <f t="shared" si="64"/>
        <v>0</v>
      </c>
      <c r="E215" s="95">
        <f t="shared" si="64"/>
        <v>0</v>
      </c>
      <c r="F215" s="95"/>
      <c r="G215" s="95"/>
      <c r="H215" s="95"/>
      <c r="I215" s="95"/>
      <c r="J215" s="95">
        <f>K215+L215+O215</f>
        <v>0</v>
      </c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433"/>
      <c r="W215" s="438"/>
      <c r="X215" s="442">
        <f t="shared" si="36"/>
        <v>0</v>
      </c>
      <c r="Y215" s="442">
        <f t="shared" si="37"/>
        <v>0</v>
      </c>
      <c r="Z215" s="442">
        <f t="shared" si="38"/>
        <v>0</v>
      </c>
      <c r="AA215" s="442">
        <f>IF(Таблица1050!$E$9=0,0,J215*10000/Таблица1050!$E$9)</f>
        <v>0</v>
      </c>
      <c r="AB215" s="442">
        <f t="shared" si="39"/>
        <v>0</v>
      </c>
    </row>
    <row r="216" spans="1:28" s="73" customFormat="1" ht="21" x14ac:dyDescent="0.15">
      <c r="A216" s="426" t="s">
        <v>1642</v>
      </c>
      <c r="B216" s="421" t="s">
        <v>1351</v>
      </c>
      <c r="C216" s="429">
        <v>197</v>
      </c>
      <c r="D216" s="95">
        <f>F216</f>
        <v>0</v>
      </c>
      <c r="E216" s="95">
        <f>G216</f>
        <v>0</v>
      </c>
      <c r="F216" s="95"/>
      <c r="G216" s="95"/>
      <c r="H216" s="95" t="s">
        <v>807</v>
      </c>
      <c r="I216" s="95" t="s">
        <v>807</v>
      </c>
      <c r="J216" s="95">
        <f>K216</f>
        <v>0</v>
      </c>
      <c r="K216" s="95"/>
      <c r="L216" s="95" t="s">
        <v>807</v>
      </c>
      <c r="M216" s="95" t="s">
        <v>807</v>
      </c>
      <c r="N216" s="95" t="s">
        <v>807</v>
      </c>
      <c r="O216" s="95" t="s">
        <v>807</v>
      </c>
      <c r="P216" s="95"/>
      <c r="Q216" s="95"/>
      <c r="R216" s="95"/>
      <c r="S216" s="95"/>
      <c r="T216" s="95"/>
      <c r="U216" s="95"/>
      <c r="V216" s="433"/>
      <c r="W216" s="438"/>
      <c r="X216" s="442">
        <f t="shared" si="36"/>
        <v>0</v>
      </c>
      <c r="Y216" s="442">
        <f t="shared" si="37"/>
        <v>0</v>
      </c>
      <c r="Z216" s="442">
        <f t="shared" si="38"/>
        <v>0</v>
      </c>
      <c r="AA216" s="442">
        <f>IF(Таблица1050!$E$9=0,0,J216*10000/Таблица1050!$E$9)</f>
        <v>0</v>
      </c>
      <c r="AB216" s="442">
        <f t="shared" si="39"/>
        <v>0</v>
      </c>
    </row>
    <row r="217" spans="1:28" s="73" customFormat="1" ht="21" x14ac:dyDescent="0.15">
      <c r="A217" s="250" t="s">
        <v>1473</v>
      </c>
      <c r="B217" s="245" t="s">
        <v>1037</v>
      </c>
      <c r="C217" s="429">
        <v>198</v>
      </c>
      <c r="D217" s="95">
        <f>F217+H217+M217</f>
        <v>0</v>
      </c>
      <c r="E217" s="95">
        <f>G217+I217+N217</f>
        <v>0</v>
      </c>
      <c r="F217" s="95">
        <f>F219+F220+F222+F223+F224+F218</f>
        <v>0</v>
      </c>
      <c r="G217" s="95">
        <f>G219+G220+G222+G223+G224+G218</f>
        <v>0</v>
      </c>
      <c r="H217" s="95">
        <f>H219+H223+H224</f>
        <v>0</v>
      </c>
      <c r="I217" s="95">
        <f>I219+I223+I224</f>
        <v>0</v>
      </c>
      <c r="J217" s="95">
        <f>J219+J220+J221+J222+J223+J224+J218</f>
        <v>0</v>
      </c>
      <c r="K217" s="95">
        <f>K219+K220+K222+K223+K224+K218</f>
        <v>0</v>
      </c>
      <c r="L217" s="95">
        <f>L219+L223+L224</f>
        <v>0</v>
      </c>
      <c r="M217" s="95">
        <f>M219+M221+M223+M224</f>
        <v>0</v>
      </c>
      <c r="N217" s="95">
        <f>N219+N221+N223+N224</f>
        <v>0</v>
      </c>
      <c r="O217" s="95">
        <f>O219+O221+O223+O224</f>
        <v>0</v>
      </c>
      <c r="P217" s="95">
        <f t="shared" ref="P217:W217" si="65">P219+P220+P221+P222+P223+P224+P218</f>
        <v>0</v>
      </c>
      <c r="Q217" s="95">
        <f t="shared" si="65"/>
        <v>0</v>
      </c>
      <c r="R217" s="95">
        <f t="shared" si="65"/>
        <v>0</v>
      </c>
      <c r="S217" s="95">
        <f t="shared" si="65"/>
        <v>0</v>
      </c>
      <c r="T217" s="95">
        <f t="shared" si="65"/>
        <v>0</v>
      </c>
      <c r="U217" s="95">
        <f t="shared" si="65"/>
        <v>0</v>
      </c>
      <c r="V217" s="95">
        <f t="shared" si="65"/>
        <v>0</v>
      </c>
      <c r="W217" s="95">
        <f t="shared" si="65"/>
        <v>0</v>
      </c>
      <c r="X217" s="442">
        <f t="shared" si="36"/>
        <v>0</v>
      </c>
      <c r="Y217" s="442">
        <f t="shared" si="37"/>
        <v>0</v>
      </c>
      <c r="Z217" s="442">
        <f t="shared" si="38"/>
        <v>0</v>
      </c>
      <c r="AA217" s="442">
        <f>IF(Таблица1050!$E$9=0,0,J217*10000/Таблица1050!$E$9)</f>
        <v>0</v>
      </c>
      <c r="AB217" s="442">
        <f t="shared" si="39"/>
        <v>0</v>
      </c>
    </row>
    <row r="218" spans="1:28" s="73" customFormat="1" ht="31.5" x14ac:dyDescent="0.15">
      <c r="A218" s="432" t="s">
        <v>1611</v>
      </c>
      <c r="B218" s="546" t="s">
        <v>1612</v>
      </c>
      <c r="C218" s="429" t="s">
        <v>1613</v>
      </c>
      <c r="D218" s="95">
        <f>F218</f>
        <v>0</v>
      </c>
      <c r="E218" s="95">
        <f>G218</f>
        <v>0</v>
      </c>
      <c r="F218" s="95"/>
      <c r="G218" s="95"/>
      <c r="H218" s="95" t="s">
        <v>357</v>
      </c>
      <c r="I218" s="95" t="s">
        <v>357</v>
      </c>
      <c r="J218" s="95">
        <f>K218</f>
        <v>0</v>
      </c>
      <c r="K218" s="95"/>
      <c r="L218" s="95" t="s">
        <v>357</v>
      </c>
      <c r="M218" s="95" t="s">
        <v>357</v>
      </c>
      <c r="N218" s="95" t="s">
        <v>357</v>
      </c>
      <c r="O218" s="95" t="s">
        <v>357</v>
      </c>
      <c r="P218" s="95"/>
      <c r="Q218" s="95"/>
      <c r="R218" s="95"/>
      <c r="S218" s="95"/>
      <c r="T218" s="95"/>
      <c r="U218" s="95"/>
      <c r="V218" s="95"/>
      <c r="W218" s="95"/>
      <c r="X218" s="442">
        <f>IF(D218=0,0,J218*100/D218)</f>
        <v>0</v>
      </c>
      <c r="Y218" s="442">
        <f>IF(D218=0,0,E218*100/D218)</f>
        <v>0</v>
      </c>
      <c r="Z218" s="442">
        <f>IF(J218=0,0,E218/J218)</f>
        <v>0</v>
      </c>
      <c r="AA218" s="442">
        <f>IF(Таблица1050!$E$9=0,0,J218*10000/Таблица1050!$E$9)</f>
        <v>0</v>
      </c>
      <c r="AB218" s="442">
        <f>(D218-E218)/1.2</f>
        <v>0</v>
      </c>
    </row>
    <row r="219" spans="1:28" s="73" customFormat="1" ht="21" x14ac:dyDescent="0.15">
      <c r="A219" s="250" t="s">
        <v>1474</v>
      </c>
      <c r="B219" s="245" t="s">
        <v>776</v>
      </c>
      <c r="C219" s="429" t="s">
        <v>1383</v>
      </c>
      <c r="D219" s="95">
        <f>F219+H219+M219</f>
        <v>0</v>
      </c>
      <c r="E219" s="95">
        <f>G219+I219+N219</f>
        <v>0</v>
      </c>
      <c r="F219" s="95"/>
      <c r="G219" s="95"/>
      <c r="H219" s="95"/>
      <c r="I219" s="95"/>
      <c r="J219" s="95">
        <f>K219+L219+O219</f>
        <v>0</v>
      </c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433"/>
      <c r="W219" s="438"/>
      <c r="X219" s="442">
        <f t="shared" si="36"/>
        <v>0</v>
      </c>
      <c r="Y219" s="442">
        <f t="shared" si="37"/>
        <v>0</v>
      </c>
      <c r="Z219" s="442">
        <f t="shared" si="38"/>
        <v>0</v>
      </c>
      <c r="AA219" s="442">
        <f>IF(Таблица1050!$E$9=0,0,J219*10000/Таблица1050!$E$9)</f>
        <v>0</v>
      </c>
      <c r="AB219" s="442">
        <f t="shared" si="39"/>
        <v>0</v>
      </c>
    </row>
    <row r="220" spans="1:28" s="73" customFormat="1" x14ac:dyDescent="0.15">
      <c r="A220" s="250" t="s">
        <v>1475</v>
      </c>
      <c r="B220" s="245" t="s">
        <v>777</v>
      </c>
      <c r="C220" s="429" t="s">
        <v>1384</v>
      </c>
      <c r="D220" s="95">
        <f>F220</f>
        <v>0</v>
      </c>
      <c r="E220" s="95">
        <f>G220</f>
        <v>0</v>
      </c>
      <c r="F220" s="95"/>
      <c r="G220" s="95"/>
      <c r="H220" s="95" t="s">
        <v>807</v>
      </c>
      <c r="I220" s="95" t="s">
        <v>807</v>
      </c>
      <c r="J220" s="95">
        <f>K220</f>
        <v>0</v>
      </c>
      <c r="K220" s="95"/>
      <c r="L220" s="95" t="s">
        <v>807</v>
      </c>
      <c r="M220" s="95" t="s">
        <v>807</v>
      </c>
      <c r="N220" s="95" t="s">
        <v>807</v>
      </c>
      <c r="O220" s="95" t="s">
        <v>807</v>
      </c>
      <c r="P220" s="95"/>
      <c r="Q220" s="95"/>
      <c r="R220" s="95"/>
      <c r="S220" s="95"/>
      <c r="T220" s="95"/>
      <c r="U220" s="95"/>
      <c r="V220" s="433"/>
      <c r="W220" s="438"/>
      <c r="X220" s="442">
        <f t="shared" si="36"/>
        <v>0</v>
      </c>
      <c r="Y220" s="442">
        <f t="shared" si="37"/>
        <v>0</v>
      </c>
      <c r="Z220" s="442">
        <f t="shared" si="38"/>
        <v>0</v>
      </c>
      <c r="AA220" s="442">
        <f>IF(Таблица1050!$E$9=0,0,J220*10000/Таблица1050!$E$9)</f>
        <v>0</v>
      </c>
      <c r="AB220" s="442">
        <f t="shared" si="39"/>
        <v>0</v>
      </c>
    </row>
    <row r="221" spans="1:28" s="73" customFormat="1" x14ac:dyDescent="0.15">
      <c r="A221" s="250" t="s">
        <v>1476</v>
      </c>
      <c r="B221" s="245" t="s">
        <v>778</v>
      </c>
      <c r="C221" s="429" t="s">
        <v>1385</v>
      </c>
      <c r="D221" s="95">
        <f>M221</f>
        <v>0</v>
      </c>
      <c r="E221" s="95">
        <f>N221</f>
        <v>0</v>
      </c>
      <c r="F221" s="95" t="s">
        <v>807</v>
      </c>
      <c r="G221" s="95" t="s">
        <v>807</v>
      </c>
      <c r="H221" s="95" t="s">
        <v>807</v>
      </c>
      <c r="I221" s="95" t="s">
        <v>807</v>
      </c>
      <c r="J221" s="95">
        <f>O221</f>
        <v>0</v>
      </c>
      <c r="K221" s="95" t="s">
        <v>807</v>
      </c>
      <c r="L221" s="95" t="s">
        <v>807</v>
      </c>
      <c r="M221" s="95"/>
      <c r="N221" s="95"/>
      <c r="O221" s="95"/>
      <c r="P221" s="95"/>
      <c r="Q221" s="95"/>
      <c r="R221" s="95"/>
      <c r="S221" s="95"/>
      <c r="T221" s="95"/>
      <c r="U221" s="95"/>
      <c r="V221" s="433"/>
      <c r="W221" s="438"/>
      <c r="X221" s="442">
        <f t="shared" si="36"/>
        <v>0</v>
      </c>
      <c r="Y221" s="442">
        <f t="shared" si="37"/>
        <v>0</v>
      </c>
      <c r="Z221" s="442">
        <f t="shared" si="38"/>
        <v>0</v>
      </c>
      <c r="AA221" s="442">
        <f>IF(Таблица1050!$E$9=0,0,J221*10000/Таблица1050!$E$9)</f>
        <v>0</v>
      </c>
      <c r="AB221" s="442">
        <f t="shared" si="39"/>
        <v>0</v>
      </c>
    </row>
    <row r="222" spans="1:28" s="73" customFormat="1" ht="21" x14ac:dyDescent="0.15">
      <c r="A222" s="250" t="s">
        <v>1477</v>
      </c>
      <c r="B222" s="245" t="s">
        <v>779</v>
      </c>
      <c r="C222" s="429" t="s">
        <v>1386</v>
      </c>
      <c r="D222" s="95">
        <f>F222</f>
        <v>0</v>
      </c>
      <c r="E222" s="95">
        <f>G222</f>
        <v>0</v>
      </c>
      <c r="F222" s="95"/>
      <c r="G222" s="95"/>
      <c r="H222" s="95" t="s">
        <v>807</v>
      </c>
      <c r="I222" s="95" t="s">
        <v>807</v>
      </c>
      <c r="J222" s="95">
        <f>K222</f>
        <v>0</v>
      </c>
      <c r="K222" s="95"/>
      <c r="L222" s="95" t="s">
        <v>807</v>
      </c>
      <c r="M222" s="95" t="s">
        <v>807</v>
      </c>
      <c r="N222" s="95" t="s">
        <v>807</v>
      </c>
      <c r="O222" s="95" t="s">
        <v>807</v>
      </c>
      <c r="P222" s="95"/>
      <c r="Q222" s="95"/>
      <c r="R222" s="95"/>
      <c r="S222" s="95"/>
      <c r="T222" s="95"/>
      <c r="U222" s="95"/>
      <c r="V222" s="433"/>
      <c r="W222" s="438"/>
      <c r="X222" s="442">
        <f t="shared" si="36"/>
        <v>0</v>
      </c>
      <c r="Y222" s="442">
        <f t="shared" si="37"/>
        <v>0</v>
      </c>
      <c r="Z222" s="442">
        <f t="shared" si="38"/>
        <v>0</v>
      </c>
      <c r="AA222" s="442">
        <f>IF(Таблица1050!$E$9=0,0,J222*10000/Таблица1050!$E$9)</f>
        <v>0</v>
      </c>
      <c r="AB222" s="442">
        <f t="shared" si="39"/>
        <v>0</v>
      </c>
    </row>
    <row r="223" spans="1:28" s="73" customFormat="1" x14ac:dyDescent="0.15">
      <c r="A223" s="250" t="s">
        <v>1478</v>
      </c>
      <c r="B223" s="245" t="s">
        <v>780</v>
      </c>
      <c r="C223" s="429" t="s">
        <v>1387</v>
      </c>
      <c r="D223" s="95">
        <f t="shared" ref="D223:E224" si="66">F223+H223+M223</f>
        <v>0</v>
      </c>
      <c r="E223" s="95">
        <f t="shared" si="66"/>
        <v>0</v>
      </c>
      <c r="F223" s="95"/>
      <c r="G223" s="95"/>
      <c r="H223" s="95"/>
      <c r="I223" s="95"/>
      <c r="J223" s="95">
        <f t="shared" ref="J223:J224" si="67">K223+L223+O223</f>
        <v>0</v>
      </c>
      <c r="K223" s="95"/>
      <c r="L223" s="95"/>
      <c r="M223" s="95"/>
      <c r="N223" s="95"/>
      <c r="O223" s="95"/>
      <c r="P223" s="95"/>
      <c r="Q223" s="95"/>
      <c r="R223" s="95"/>
      <c r="S223" s="95"/>
      <c r="T223" s="95"/>
      <c r="U223" s="95"/>
      <c r="V223" s="433"/>
      <c r="W223" s="438"/>
      <c r="X223" s="442">
        <f t="shared" si="36"/>
        <v>0</v>
      </c>
      <c r="Y223" s="442">
        <f t="shared" si="37"/>
        <v>0</v>
      </c>
      <c r="Z223" s="442">
        <f t="shared" si="38"/>
        <v>0</v>
      </c>
      <c r="AA223" s="442">
        <f>IF(Таблица1050!$E$9=0,0,J223*10000/Таблица1050!$E$9)</f>
        <v>0</v>
      </c>
      <c r="AB223" s="442">
        <f t="shared" si="39"/>
        <v>0</v>
      </c>
    </row>
    <row r="224" spans="1:28" s="73" customFormat="1" ht="21" x14ac:dyDescent="0.15">
      <c r="A224" s="250" t="s">
        <v>1479</v>
      </c>
      <c r="B224" s="245" t="s">
        <v>781</v>
      </c>
      <c r="C224" s="429" t="s">
        <v>1388</v>
      </c>
      <c r="D224" s="95">
        <f t="shared" si="66"/>
        <v>0</v>
      </c>
      <c r="E224" s="95">
        <f t="shared" si="66"/>
        <v>0</v>
      </c>
      <c r="F224" s="95"/>
      <c r="G224" s="95"/>
      <c r="H224" s="95"/>
      <c r="I224" s="95"/>
      <c r="J224" s="95">
        <f t="shared" si="67"/>
        <v>0</v>
      </c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  <c r="V224" s="433"/>
      <c r="W224" s="438"/>
      <c r="X224" s="442">
        <f t="shared" si="36"/>
        <v>0</v>
      </c>
      <c r="Y224" s="442">
        <f t="shared" si="37"/>
        <v>0</v>
      </c>
      <c r="Z224" s="442">
        <f t="shared" si="38"/>
        <v>0</v>
      </c>
      <c r="AA224" s="442">
        <f>IF(Таблица1050!$E$9=0,0,J224*10000/Таблица1050!$E$9)</f>
        <v>0</v>
      </c>
      <c r="AB224" s="442">
        <f t="shared" si="39"/>
        <v>0</v>
      </c>
    </row>
    <row r="225" spans="1:28" s="73" customFormat="1" x14ac:dyDescent="0.15">
      <c r="A225" s="250" t="s">
        <v>561</v>
      </c>
      <c r="B225" s="245">
        <v>190</v>
      </c>
      <c r="C225" s="100">
        <v>199</v>
      </c>
      <c r="D225" s="95">
        <f t="shared" si="64"/>
        <v>0</v>
      </c>
      <c r="E225" s="95">
        <f t="shared" si="64"/>
        <v>0</v>
      </c>
      <c r="F225" s="95"/>
      <c r="G225" s="95"/>
      <c r="H225" s="95"/>
      <c r="I225" s="95"/>
      <c r="J225" s="95">
        <f>K225+L225+O225</f>
        <v>0</v>
      </c>
      <c r="K225" s="95"/>
      <c r="L225" s="95"/>
      <c r="M225" s="95"/>
      <c r="N225" s="95"/>
      <c r="O225" s="95"/>
      <c r="P225" s="95"/>
      <c r="Q225" s="95"/>
      <c r="R225" s="95"/>
      <c r="S225" s="95"/>
      <c r="T225" s="95"/>
      <c r="U225" s="95"/>
      <c r="V225" s="433"/>
      <c r="W225" s="438"/>
      <c r="X225" s="442">
        <f t="shared" ref="X225:X249" si="68">IF(D225=0,0,J225*100/D225)</f>
        <v>0</v>
      </c>
      <c r="Y225" s="442">
        <f t="shared" ref="Y225:Y249" si="69">IF(D225=0,0,E225*100/D225)</f>
        <v>0</v>
      </c>
      <c r="Z225" s="442">
        <f t="shared" ref="Z225:Z249" si="70">IF(J225=0,0,E225/J225)</f>
        <v>0</v>
      </c>
      <c r="AA225" s="442">
        <f>IF(Таблица1050!$E$9=0,0,J225*10000/Таблица1050!$E$9)</f>
        <v>0</v>
      </c>
      <c r="AB225" s="442">
        <f t="shared" ref="AB225:AB249" si="71">(D225-E225)/1.2</f>
        <v>0</v>
      </c>
    </row>
    <row r="226" spans="1:28" s="73" customFormat="1" x14ac:dyDescent="0.15">
      <c r="A226" s="250" t="s">
        <v>669</v>
      </c>
      <c r="B226" s="245">
        <v>191</v>
      </c>
      <c r="C226" s="100">
        <v>200</v>
      </c>
      <c r="D226" s="95">
        <f t="shared" si="64"/>
        <v>0</v>
      </c>
      <c r="E226" s="95">
        <f t="shared" si="64"/>
        <v>0</v>
      </c>
      <c r="F226" s="95"/>
      <c r="G226" s="95"/>
      <c r="H226" s="95"/>
      <c r="I226" s="95"/>
      <c r="J226" s="95">
        <f>K226+L226+O226</f>
        <v>0</v>
      </c>
      <c r="K226" s="95"/>
      <c r="L226" s="95"/>
      <c r="M226" s="95"/>
      <c r="N226" s="95"/>
      <c r="O226" s="95"/>
      <c r="P226" s="95"/>
      <c r="Q226" s="95"/>
      <c r="R226" s="95"/>
      <c r="S226" s="95"/>
      <c r="T226" s="95"/>
      <c r="U226" s="95"/>
      <c r="V226" s="433"/>
      <c r="W226" s="438"/>
      <c r="X226" s="442">
        <f t="shared" si="68"/>
        <v>0</v>
      </c>
      <c r="Y226" s="442">
        <f t="shared" si="69"/>
        <v>0</v>
      </c>
      <c r="Z226" s="442">
        <f t="shared" si="70"/>
        <v>0</v>
      </c>
      <c r="AA226" s="442">
        <f>IF(Таблица1050!$E$9=0,0,J226*10000/Таблица1050!$E$9)</f>
        <v>0</v>
      </c>
      <c r="AB226" s="442">
        <f t="shared" si="71"/>
        <v>0</v>
      </c>
    </row>
    <row r="227" spans="1:28" s="73" customFormat="1" x14ac:dyDescent="0.15">
      <c r="A227" s="250" t="s">
        <v>670</v>
      </c>
      <c r="B227" s="245">
        <v>192</v>
      </c>
      <c r="C227" s="100">
        <v>201</v>
      </c>
      <c r="D227" s="95">
        <f t="shared" si="64"/>
        <v>0</v>
      </c>
      <c r="E227" s="95">
        <f t="shared" si="64"/>
        <v>0</v>
      </c>
      <c r="F227" s="95"/>
      <c r="G227" s="95"/>
      <c r="H227" s="95"/>
      <c r="I227" s="95"/>
      <c r="J227" s="95">
        <f>K227+L227+O227</f>
        <v>0</v>
      </c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  <c r="V227" s="433"/>
      <c r="W227" s="438"/>
      <c r="X227" s="442">
        <f t="shared" si="68"/>
        <v>0</v>
      </c>
      <c r="Y227" s="442">
        <f t="shared" si="69"/>
        <v>0</v>
      </c>
      <c r="Z227" s="442">
        <f t="shared" si="70"/>
        <v>0</v>
      </c>
      <c r="AA227" s="442">
        <f>IF(Таблица1050!$E$9=0,0,J227*10000/Таблица1050!$E$9)</f>
        <v>0</v>
      </c>
      <c r="AB227" s="442">
        <f t="shared" si="71"/>
        <v>0</v>
      </c>
    </row>
    <row r="228" spans="1:28" s="73" customFormat="1" x14ac:dyDescent="0.15">
      <c r="A228" s="250" t="s">
        <v>171</v>
      </c>
      <c r="B228" s="245">
        <v>193</v>
      </c>
      <c r="C228" s="100">
        <v>202</v>
      </c>
      <c r="D228" s="95">
        <f t="shared" si="64"/>
        <v>0</v>
      </c>
      <c r="E228" s="95">
        <f t="shared" si="64"/>
        <v>0</v>
      </c>
      <c r="F228" s="95"/>
      <c r="G228" s="95"/>
      <c r="H228" s="95"/>
      <c r="I228" s="95"/>
      <c r="J228" s="95">
        <f>K228+L228+O228</f>
        <v>0</v>
      </c>
      <c r="K228" s="95"/>
      <c r="L228" s="95"/>
      <c r="M228" s="95"/>
      <c r="N228" s="95"/>
      <c r="O228" s="95"/>
      <c r="P228" s="95"/>
      <c r="Q228" s="95"/>
      <c r="R228" s="95"/>
      <c r="S228" s="95"/>
      <c r="T228" s="95"/>
      <c r="U228" s="95"/>
      <c r="V228" s="433"/>
      <c r="W228" s="438"/>
      <c r="X228" s="442">
        <f t="shared" si="68"/>
        <v>0</v>
      </c>
      <c r="Y228" s="442">
        <f t="shared" si="69"/>
        <v>0</v>
      </c>
      <c r="Z228" s="442">
        <f t="shared" si="70"/>
        <v>0</v>
      </c>
      <c r="AA228" s="442">
        <f>IF(Таблица1050!$E$9=0,0,J228*10000/Таблица1050!$E$9)</f>
        <v>0</v>
      </c>
      <c r="AB228" s="442">
        <f t="shared" si="71"/>
        <v>0</v>
      </c>
    </row>
    <row r="229" spans="1:28" s="73" customFormat="1" x14ac:dyDescent="0.15">
      <c r="A229" s="250" t="s">
        <v>1480</v>
      </c>
      <c r="B229" s="245">
        <v>194</v>
      </c>
      <c r="C229" s="100">
        <v>203</v>
      </c>
      <c r="D229" s="95">
        <f>F229+H229+M229</f>
        <v>0</v>
      </c>
      <c r="E229" s="95">
        <f t="shared" si="64"/>
        <v>0</v>
      </c>
      <c r="F229" s="95">
        <f>F230+F231+F232</f>
        <v>0</v>
      </c>
      <c r="G229" s="95">
        <f t="shared" ref="G229:I229" si="72">G230+G231+G232</f>
        <v>0</v>
      </c>
      <c r="H229" s="95">
        <f t="shared" si="72"/>
        <v>0</v>
      </c>
      <c r="I229" s="95">
        <f t="shared" si="72"/>
        <v>0</v>
      </c>
      <c r="J229" s="95">
        <f>K229+L229+O229</f>
        <v>0</v>
      </c>
      <c r="K229" s="95">
        <f>K230+K231+K232</f>
        <v>0</v>
      </c>
      <c r="L229" s="95">
        <f>L230+L231+L232</f>
        <v>0</v>
      </c>
      <c r="M229" s="95">
        <f t="shared" ref="M229:S229" si="73">M230+M231+M232</f>
        <v>0</v>
      </c>
      <c r="N229" s="95">
        <f>N230+N231+N232</f>
        <v>0</v>
      </c>
      <c r="O229" s="95">
        <f t="shared" si="73"/>
        <v>0</v>
      </c>
      <c r="P229" s="95">
        <f t="shared" si="73"/>
        <v>0</v>
      </c>
      <c r="Q229" s="95">
        <f>Q230+Q231+Q232</f>
        <v>0</v>
      </c>
      <c r="R229" s="95">
        <f t="shared" si="73"/>
        <v>0</v>
      </c>
      <c r="S229" s="95">
        <f t="shared" si="73"/>
        <v>0</v>
      </c>
      <c r="T229" s="95">
        <f>T230+T231+T232</f>
        <v>0</v>
      </c>
      <c r="U229" s="95">
        <f t="shared" ref="U229:V229" si="74">U230+U231+U232</f>
        <v>0</v>
      </c>
      <c r="V229" s="95">
        <f t="shared" si="74"/>
        <v>0</v>
      </c>
      <c r="W229" s="95">
        <f>W230+W231+W232</f>
        <v>0</v>
      </c>
      <c r="X229" s="442">
        <f t="shared" si="68"/>
        <v>0</v>
      </c>
      <c r="Y229" s="442">
        <f t="shared" si="69"/>
        <v>0</v>
      </c>
      <c r="Z229" s="442">
        <f t="shared" si="70"/>
        <v>0</v>
      </c>
      <c r="AA229" s="442">
        <f>IF(Таблица1050!$E$9=0,0,J229*10000/Таблица1050!$E$9)</f>
        <v>0</v>
      </c>
      <c r="AB229" s="442">
        <f t="shared" si="71"/>
        <v>0</v>
      </c>
    </row>
    <row r="230" spans="1:28" s="73" customFormat="1" x14ac:dyDescent="0.15">
      <c r="A230" s="250" t="s">
        <v>768</v>
      </c>
      <c r="B230" s="245">
        <v>195</v>
      </c>
      <c r="C230" s="100">
        <v>204</v>
      </c>
      <c r="D230" s="95">
        <f t="shared" si="64"/>
        <v>0</v>
      </c>
      <c r="E230" s="95">
        <f t="shared" si="64"/>
        <v>0</v>
      </c>
      <c r="F230" s="95"/>
      <c r="G230" s="95"/>
      <c r="H230" s="95"/>
      <c r="I230" s="95"/>
      <c r="J230" s="95">
        <f t="shared" ref="J230:J232" si="75">K230+L230+O230</f>
        <v>0</v>
      </c>
      <c r="K230" s="95"/>
      <c r="L230" s="95"/>
      <c r="M230" s="95"/>
      <c r="N230" s="95"/>
      <c r="O230" s="95"/>
      <c r="P230" s="95"/>
      <c r="Q230" s="95"/>
      <c r="R230" s="95"/>
      <c r="S230" s="95"/>
      <c r="T230" s="98"/>
      <c r="U230" s="98"/>
      <c r="V230" s="433"/>
      <c r="W230" s="438"/>
      <c r="X230" s="442">
        <f t="shared" si="68"/>
        <v>0</v>
      </c>
      <c r="Y230" s="442">
        <f t="shared" si="69"/>
        <v>0</v>
      </c>
      <c r="Z230" s="442">
        <f t="shared" si="70"/>
        <v>0</v>
      </c>
      <c r="AA230" s="442">
        <f>IF(Таблица1050!$E$9=0,0,J230*10000/Таблица1050!$E$9)</f>
        <v>0</v>
      </c>
      <c r="AB230" s="442">
        <f t="shared" si="71"/>
        <v>0</v>
      </c>
    </row>
    <row r="231" spans="1:28" s="73" customFormat="1" x14ac:dyDescent="0.15">
      <c r="A231" s="250" t="s">
        <v>769</v>
      </c>
      <c r="B231" s="245">
        <v>196</v>
      </c>
      <c r="C231" s="100">
        <v>205</v>
      </c>
      <c r="D231" s="95">
        <f t="shared" si="64"/>
        <v>0</v>
      </c>
      <c r="E231" s="95">
        <f t="shared" si="64"/>
        <v>0</v>
      </c>
      <c r="F231" s="95"/>
      <c r="G231" s="95"/>
      <c r="H231" s="95"/>
      <c r="I231" s="95"/>
      <c r="J231" s="95">
        <f t="shared" si="75"/>
        <v>0</v>
      </c>
      <c r="K231" s="95"/>
      <c r="L231" s="95"/>
      <c r="M231" s="95"/>
      <c r="N231" s="95"/>
      <c r="O231" s="95"/>
      <c r="P231" s="95"/>
      <c r="Q231" s="95"/>
      <c r="R231" s="95"/>
      <c r="S231" s="95"/>
      <c r="T231" s="98"/>
      <c r="U231" s="98"/>
      <c r="V231" s="433"/>
      <c r="W231" s="438"/>
      <c r="X231" s="442">
        <f t="shared" si="68"/>
        <v>0</v>
      </c>
      <c r="Y231" s="442">
        <f t="shared" si="69"/>
        <v>0</v>
      </c>
      <c r="Z231" s="442">
        <f t="shared" si="70"/>
        <v>0</v>
      </c>
      <c r="AA231" s="442">
        <f>IF(Таблица1050!$E$9=0,0,J231*10000/Таблица1050!$E$9)</f>
        <v>0</v>
      </c>
      <c r="AB231" s="442">
        <f t="shared" si="71"/>
        <v>0</v>
      </c>
    </row>
    <row r="232" spans="1:28" s="73" customFormat="1" x14ac:dyDescent="0.15">
      <c r="A232" s="250" t="s">
        <v>770</v>
      </c>
      <c r="B232" s="245">
        <v>197</v>
      </c>
      <c r="C232" s="100">
        <v>206</v>
      </c>
      <c r="D232" s="95">
        <f t="shared" si="64"/>
        <v>0</v>
      </c>
      <c r="E232" s="95">
        <f t="shared" si="64"/>
        <v>0</v>
      </c>
      <c r="F232" s="95"/>
      <c r="G232" s="95"/>
      <c r="H232" s="95"/>
      <c r="I232" s="95"/>
      <c r="J232" s="95">
        <f t="shared" si="75"/>
        <v>0</v>
      </c>
      <c r="K232" s="95"/>
      <c r="L232" s="95"/>
      <c r="M232" s="95"/>
      <c r="N232" s="95"/>
      <c r="O232" s="95"/>
      <c r="P232" s="95"/>
      <c r="Q232" s="95"/>
      <c r="R232" s="95"/>
      <c r="S232" s="95"/>
      <c r="T232" s="98"/>
      <c r="U232" s="98"/>
      <c r="V232" s="433"/>
      <c r="W232" s="438"/>
      <c r="X232" s="442">
        <f t="shared" si="68"/>
        <v>0</v>
      </c>
      <c r="Y232" s="442">
        <f t="shared" si="69"/>
        <v>0</v>
      </c>
      <c r="Z232" s="442">
        <f t="shared" si="70"/>
        <v>0</v>
      </c>
      <c r="AA232" s="442">
        <f>IF(Таблица1050!$E$9=0,0,J232*10000/Таблица1050!$E$9)</f>
        <v>0</v>
      </c>
      <c r="AB232" s="442">
        <f t="shared" si="71"/>
        <v>0</v>
      </c>
    </row>
    <row r="233" spans="1:28" s="73" customFormat="1" x14ac:dyDescent="0.15">
      <c r="A233" s="250" t="s">
        <v>562</v>
      </c>
      <c r="B233" s="245">
        <v>198</v>
      </c>
      <c r="C233" s="100">
        <v>207</v>
      </c>
      <c r="D233" s="95">
        <f>F233+H233+M233</f>
        <v>0</v>
      </c>
      <c r="E233" s="95">
        <f t="shared" ref="D233:E240" si="76">G233+I233+N233</f>
        <v>0</v>
      </c>
      <c r="F233" s="95">
        <f>F237+F239+F240</f>
        <v>0</v>
      </c>
      <c r="G233" s="95">
        <f t="shared" ref="G233:H233" si="77">G237+G239+G240</f>
        <v>0</v>
      </c>
      <c r="H233" s="95">
        <f t="shared" si="77"/>
        <v>0</v>
      </c>
      <c r="I233" s="95">
        <f>I237+I239+I240</f>
        <v>0</v>
      </c>
      <c r="J233" s="95">
        <f>K233+L233+O233</f>
        <v>0</v>
      </c>
      <c r="K233" s="95">
        <f>K237+K239+K240</f>
        <v>0</v>
      </c>
      <c r="L233" s="95">
        <f>L237+L239+L240</f>
        <v>0</v>
      </c>
      <c r="M233" s="95">
        <f t="shared" ref="M233:R233" si="78">M237+M239+M240</f>
        <v>0</v>
      </c>
      <c r="N233" s="95">
        <f t="shared" si="78"/>
        <v>0</v>
      </c>
      <c r="O233" s="95">
        <f t="shared" si="78"/>
        <v>0</v>
      </c>
      <c r="P233" s="95">
        <f t="shared" si="78"/>
        <v>0</v>
      </c>
      <c r="Q233" s="95">
        <f t="shared" si="78"/>
        <v>0</v>
      </c>
      <c r="R233" s="95">
        <f t="shared" si="78"/>
        <v>0</v>
      </c>
      <c r="S233" s="95">
        <f>S237+S239+S240</f>
        <v>0</v>
      </c>
      <c r="T233" s="95"/>
      <c r="U233" s="95"/>
      <c r="V233" s="95">
        <f>V237+V239+V240</f>
        <v>0</v>
      </c>
      <c r="W233" s="95">
        <f>W237+W239+W240</f>
        <v>0</v>
      </c>
      <c r="X233" s="442">
        <f t="shared" si="68"/>
        <v>0</v>
      </c>
      <c r="Y233" s="442">
        <f t="shared" si="69"/>
        <v>0</v>
      </c>
      <c r="Z233" s="442">
        <f t="shared" si="70"/>
        <v>0</v>
      </c>
      <c r="AA233" s="442">
        <f>IF(Таблица1050!$E$9=0,0,J233*10000/Таблица1050!$E$9)</f>
        <v>0</v>
      </c>
      <c r="AB233" s="442">
        <f t="shared" si="71"/>
        <v>0</v>
      </c>
    </row>
    <row r="234" spans="1:28" s="73" customFormat="1" x14ac:dyDescent="0.15">
      <c r="A234" s="426" t="s">
        <v>1352</v>
      </c>
      <c r="B234" s="424" t="s">
        <v>1353</v>
      </c>
      <c r="C234" s="100">
        <v>208</v>
      </c>
      <c r="D234" s="95">
        <f t="shared" si="76"/>
        <v>0</v>
      </c>
      <c r="E234" s="95">
        <f t="shared" si="76"/>
        <v>0</v>
      </c>
      <c r="F234" s="95"/>
      <c r="G234" s="95"/>
      <c r="H234" s="95"/>
      <c r="I234" s="95"/>
      <c r="J234" s="95">
        <f>K234+L234+O234</f>
        <v>0</v>
      </c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442">
        <f t="shared" si="68"/>
        <v>0</v>
      </c>
      <c r="Y234" s="442">
        <f t="shared" si="69"/>
        <v>0</v>
      </c>
      <c r="Z234" s="442">
        <f t="shared" si="70"/>
        <v>0</v>
      </c>
      <c r="AA234" s="442">
        <f>IF(Таблица1050!$E$9=0,0,J234*10000/Таблица1050!$E$9)</f>
        <v>0</v>
      </c>
      <c r="AB234" s="442">
        <f t="shared" si="71"/>
        <v>0</v>
      </c>
    </row>
    <row r="235" spans="1:28" s="73" customFormat="1" ht="42" x14ac:dyDescent="0.15">
      <c r="A235" s="426" t="s">
        <v>1354</v>
      </c>
      <c r="B235" s="424" t="s">
        <v>1355</v>
      </c>
      <c r="C235" s="100">
        <v>209</v>
      </c>
      <c r="D235" s="95">
        <f t="shared" si="76"/>
        <v>0</v>
      </c>
      <c r="E235" s="95">
        <f t="shared" si="76"/>
        <v>0</v>
      </c>
      <c r="F235" s="95"/>
      <c r="G235" s="95"/>
      <c r="H235" s="95"/>
      <c r="I235" s="95"/>
      <c r="J235" s="95">
        <f>K235+L235+O235</f>
        <v>0</v>
      </c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442">
        <f t="shared" si="68"/>
        <v>0</v>
      </c>
      <c r="Y235" s="442">
        <f t="shared" si="69"/>
        <v>0</v>
      </c>
      <c r="Z235" s="442">
        <f t="shared" si="70"/>
        <v>0</v>
      </c>
      <c r="AA235" s="442">
        <f>IF(Таблица1050!$E$9=0,0,J235*10000/Таблица1050!$E$9)</f>
        <v>0</v>
      </c>
      <c r="AB235" s="442">
        <f t="shared" si="71"/>
        <v>0</v>
      </c>
    </row>
    <row r="236" spans="1:28" s="73" customFormat="1" x14ac:dyDescent="0.15">
      <c r="A236" s="426" t="s">
        <v>1356</v>
      </c>
      <c r="B236" s="424" t="s">
        <v>1357</v>
      </c>
      <c r="C236" s="100">
        <v>210</v>
      </c>
      <c r="D236" s="95">
        <f t="shared" si="76"/>
        <v>0</v>
      </c>
      <c r="E236" s="95">
        <f t="shared" si="76"/>
        <v>0</v>
      </c>
      <c r="F236" s="95"/>
      <c r="G236" s="95"/>
      <c r="H236" s="95"/>
      <c r="I236" s="95"/>
      <c r="J236" s="95">
        <f>K236+L236+O236</f>
        <v>0</v>
      </c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442">
        <f t="shared" si="68"/>
        <v>0</v>
      </c>
      <c r="Y236" s="442">
        <f t="shared" si="69"/>
        <v>0</v>
      </c>
      <c r="Z236" s="442">
        <f t="shared" si="70"/>
        <v>0</v>
      </c>
      <c r="AA236" s="442">
        <f>IF(Таблица1050!$E$9=0,0,J236*10000/Таблица1050!$E$9)</f>
        <v>0</v>
      </c>
      <c r="AB236" s="442">
        <f t="shared" si="71"/>
        <v>0</v>
      </c>
    </row>
    <row r="237" spans="1:28" s="73" customFormat="1" x14ac:dyDescent="0.15">
      <c r="A237" s="250" t="s">
        <v>771</v>
      </c>
      <c r="B237" s="245">
        <v>199</v>
      </c>
      <c r="C237" s="100" t="s">
        <v>1389</v>
      </c>
      <c r="D237" s="95">
        <f t="shared" si="76"/>
        <v>0</v>
      </c>
      <c r="E237" s="95">
        <f t="shared" si="76"/>
        <v>0</v>
      </c>
      <c r="F237" s="95"/>
      <c r="G237" s="95"/>
      <c r="H237" s="95"/>
      <c r="I237" s="95"/>
      <c r="J237" s="95">
        <f>K237+L237+O237</f>
        <v>0</v>
      </c>
      <c r="K237" s="95"/>
      <c r="L237" s="95"/>
      <c r="M237" s="95"/>
      <c r="N237" s="95"/>
      <c r="O237" s="95"/>
      <c r="P237" s="95"/>
      <c r="Q237" s="95"/>
      <c r="R237" s="95"/>
      <c r="S237" s="95"/>
      <c r="T237" s="95" t="s">
        <v>357</v>
      </c>
      <c r="U237" s="95" t="s">
        <v>357</v>
      </c>
      <c r="V237" s="433"/>
      <c r="W237" s="438"/>
      <c r="X237" s="442">
        <f t="shared" si="68"/>
        <v>0</v>
      </c>
      <c r="Y237" s="442">
        <f t="shared" si="69"/>
        <v>0</v>
      </c>
      <c r="Z237" s="442">
        <f t="shared" si="70"/>
        <v>0</v>
      </c>
      <c r="AA237" s="442">
        <f>IF(Таблица1050!$E$9=0,0,J237*10000/Таблица1050!$E$9)</f>
        <v>0</v>
      </c>
      <c r="AB237" s="442">
        <f t="shared" si="71"/>
        <v>0</v>
      </c>
    </row>
    <row r="238" spans="1:28" s="73" customFormat="1" x14ac:dyDescent="0.15">
      <c r="A238" s="250" t="s">
        <v>772</v>
      </c>
      <c r="B238" s="245">
        <v>200</v>
      </c>
      <c r="C238" s="100" t="s">
        <v>1390</v>
      </c>
      <c r="D238" s="98" t="s">
        <v>807</v>
      </c>
      <c r="E238" s="98" t="s">
        <v>807</v>
      </c>
      <c r="F238" s="98" t="s">
        <v>807</v>
      </c>
      <c r="G238" s="98" t="s">
        <v>807</v>
      </c>
      <c r="H238" s="98" t="s">
        <v>807</v>
      </c>
      <c r="I238" s="98" t="s">
        <v>807</v>
      </c>
      <c r="J238" s="98" t="s">
        <v>807</v>
      </c>
      <c r="K238" s="98" t="s">
        <v>807</v>
      </c>
      <c r="L238" s="98" t="s">
        <v>807</v>
      </c>
      <c r="M238" s="98" t="s">
        <v>807</v>
      </c>
      <c r="N238" s="98" t="s">
        <v>807</v>
      </c>
      <c r="O238" s="98" t="s">
        <v>807</v>
      </c>
      <c r="P238" s="98" t="s">
        <v>807</v>
      </c>
      <c r="Q238" s="98" t="s">
        <v>807</v>
      </c>
      <c r="R238" s="98" t="s">
        <v>807</v>
      </c>
      <c r="S238" s="98" t="s">
        <v>807</v>
      </c>
      <c r="T238" s="98" t="s">
        <v>357</v>
      </c>
      <c r="U238" s="98" t="s">
        <v>357</v>
      </c>
      <c r="V238" s="459" t="s">
        <v>807</v>
      </c>
      <c r="W238" s="462" t="s">
        <v>807</v>
      </c>
      <c r="X238" s="440" t="s">
        <v>807</v>
      </c>
      <c r="Y238" s="440" t="s">
        <v>807</v>
      </c>
      <c r="Z238" s="440" t="s">
        <v>807</v>
      </c>
      <c r="AA238" s="442">
        <f>IF(Таблица1050!$E$9=0,0,J238*10000/Таблица1050!$E$9)</f>
        <v>0</v>
      </c>
      <c r="AB238" s="440" t="s">
        <v>807</v>
      </c>
    </row>
    <row r="239" spans="1:28" s="73" customFormat="1" x14ac:dyDescent="0.15">
      <c r="A239" s="250" t="s">
        <v>773</v>
      </c>
      <c r="B239" s="245">
        <v>201</v>
      </c>
      <c r="C239" s="100" t="s">
        <v>1391</v>
      </c>
      <c r="D239" s="95">
        <f t="shared" si="76"/>
        <v>0</v>
      </c>
      <c r="E239" s="95">
        <f t="shared" si="76"/>
        <v>0</v>
      </c>
      <c r="F239" s="95"/>
      <c r="G239" s="95"/>
      <c r="H239" s="95"/>
      <c r="I239" s="95"/>
      <c r="J239" s="95">
        <f>K239+L239+O239</f>
        <v>0</v>
      </c>
      <c r="K239" s="95"/>
      <c r="L239" s="95"/>
      <c r="M239" s="95"/>
      <c r="N239" s="95"/>
      <c r="O239" s="95"/>
      <c r="P239" s="95"/>
      <c r="Q239" s="95"/>
      <c r="R239" s="95"/>
      <c r="S239" s="95"/>
      <c r="T239" s="95" t="s">
        <v>357</v>
      </c>
      <c r="U239" s="95" t="s">
        <v>357</v>
      </c>
      <c r="V239" s="433"/>
      <c r="W239" s="438"/>
      <c r="X239" s="442">
        <f t="shared" si="68"/>
        <v>0</v>
      </c>
      <c r="Y239" s="442">
        <f t="shared" si="69"/>
        <v>0</v>
      </c>
      <c r="Z239" s="442">
        <f t="shared" si="70"/>
        <v>0</v>
      </c>
      <c r="AA239" s="442">
        <f>IF(Таблица1050!$E$9=0,0,J239*10000/Таблица1050!$E$9)</f>
        <v>0</v>
      </c>
      <c r="AB239" s="442">
        <f t="shared" si="71"/>
        <v>0</v>
      </c>
    </row>
    <row r="240" spans="1:28" s="73" customFormat="1" x14ac:dyDescent="0.15">
      <c r="A240" s="250" t="s">
        <v>774</v>
      </c>
      <c r="B240" s="245">
        <v>202</v>
      </c>
      <c r="C240" s="100" t="s">
        <v>1392</v>
      </c>
      <c r="D240" s="95">
        <f t="shared" si="76"/>
        <v>0</v>
      </c>
      <c r="E240" s="95">
        <f t="shared" si="76"/>
        <v>0</v>
      </c>
      <c r="F240" s="95"/>
      <c r="G240" s="95"/>
      <c r="H240" s="95"/>
      <c r="I240" s="95"/>
      <c r="J240" s="95">
        <f>K240+L240+O240</f>
        <v>0</v>
      </c>
      <c r="K240" s="95"/>
      <c r="L240" s="95"/>
      <c r="M240" s="95"/>
      <c r="N240" s="95"/>
      <c r="O240" s="95"/>
      <c r="P240" s="95"/>
      <c r="Q240" s="95"/>
      <c r="R240" s="95"/>
      <c r="S240" s="95"/>
      <c r="T240" s="95" t="s">
        <v>357</v>
      </c>
      <c r="U240" s="95" t="s">
        <v>357</v>
      </c>
      <c r="V240" s="433"/>
      <c r="W240" s="438"/>
      <c r="X240" s="442">
        <f t="shared" si="68"/>
        <v>0</v>
      </c>
      <c r="Y240" s="442">
        <f t="shared" si="69"/>
        <v>0</v>
      </c>
      <c r="Z240" s="442">
        <f t="shared" si="70"/>
        <v>0</v>
      </c>
      <c r="AA240" s="442">
        <f>IF(Таблица1050!$E$9=0,0,J240*10000/Таблица1050!$E$9)</f>
        <v>0</v>
      </c>
      <c r="AB240" s="442">
        <f t="shared" si="71"/>
        <v>0</v>
      </c>
    </row>
    <row r="241" spans="1:28" s="73" customFormat="1" x14ac:dyDescent="0.15">
      <c r="A241" s="250" t="s">
        <v>170</v>
      </c>
      <c r="B241" s="245">
        <v>203</v>
      </c>
      <c r="C241" s="100">
        <v>211</v>
      </c>
      <c r="D241" s="95">
        <f>F241+H241+M241</f>
        <v>0</v>
      </c>
      <c r="E241" s="95">
        <f>G241+I241+N241</f>
        <v>0</v>
      </c>
      <c r="F241" s="95"/>
      <c r="G241" s="95"/>
      <c r="H241" s="95"/>
      <c r="I241" s="95"/>
      <c r="J241" s="95">
        <f>K241+L241+O241</f>
        <v>0</v>
      </c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433"/>
      <c r="W241" s="438"/>
      <c r="X241" s="442">
        <f t="shared" si="68"/>
        <v>0</v>
      </c>
      <c r="Y241" s="442">
        <f t="shared" si="69"/>
        <v>0</v>
      </c>
      <c r="Z241" s="442">
        <f t="shared" si="70"/>
        <v>0</v>
      </c>
      <c r="AA241" s="442">
        <f>IF(Таблица1050!$E$9=0,0,J241*10000/Таблица1050!$E$9)</f>
        <v>0</v>
      </c>
      <c r="AB241" s="442">
        <f t="shared" si="71"/>
        <v>0</v>
      </c>
    </row>
    <row r="242" spans="1:28" s="73" customFormat="1" x14ac:dyDescent="0.15">
      <c r="A242" s="250" t="s">
        <v>1481</v>
      </c>
      <c r="B242" s="245">
        <v>204</v>
      </c>
      <c r="C242" s="100">
        <v>212</v>
      </c>
      <c r="D242" s="95">
        <f>F242+H242+M242</f>
        <v>0</v>
      </c>
      <c r="E242" s="95">
        <f>G242+I242+N242</f>
        <v>0</v>
      </c>
      <c r="F242" s="95">
        <f>F244+F246+F247+F248+F249</f>
        <v>0</v>
      </c>
      <c r="G242" s="95">
        <f>G244+G246+G247+G248+G249</f>
        <v>0</v>
      </c>
      <c r="H242" s="95">
        <f>H244+H249</f>
        <v>0</v>
      </c>
      <c r="I242" s="95">
        <f>I244+I249</f>
        <v>0</v>
      </c>
      <c r="J242" s="95">
        <f>K242+L242+O242</f>
        <v>0</v>
      </c>
      <c r="K242" s="95">
        <f>K244+K246+K247+K248+K249</f>
        <v>0</v>
      </c>
      <c r="L242" s="95">
        <f>L244+L249</f>
        <v>0</v>
      </c>
      <c r="M242" s="95">
        <f>M243+M244+M245+M249</f>
        <v>0</v>
      </c>
      <c r="N242" s="95">
        <f t="shared" ref="N242" si="79">N243+N244+N245+N249</f>
        <v>0</v>
      </c>
      <c r="O242" s="95">
        <f>O243+O244+O245+O249</f>
        <v>0</v>
      </c>
      <c r="P242" s="95">
        <f>SUM(P243:P244,P245:P249)</f>
        <v>0</v>
      </c>
      <c r="Q242" s="95">
        <f t="shared" ref="Q242" si="80">SUM(Q243:Q244,Q245:Q249)</f>
        <v>0</v>
      </c>
      <c r="R242" s="95">
        <f>SUM(R243:R244,R245:R249)</f>
        <v>0</v>
      </c>
      <c r="S242" s="95">
        <f>SUM(S243:S244,S245:S249)</f>
        <v>0</v>
      </c>
      <c r="T242" s="95">
        <f t="shared" ref="T242:V242" si="81">SUM(T243:T244,T245:T249)</f>
        <v>0</v>
      </c>
      <c r="U242" s="95">
        <f t="shared" si="81"/>
        <v>0</v>
      </c>
      <c r="V242" s="95">
        <f t="shared" si="81"/>
        <v>0</v>
      </c>
      <c r="W242" s="95">
        <f>SUM(W243:W244,W245:W249)</f>
        <v>0</v>
      </c>
      <c r="X242" s="442">
        <f t="shared" si="68"/>
        <v>0</v>
      </c>
      <c r="Y242" s="442">
        <f t="shared" si="69"/>
        <v>0</v>
      </c>
      <c r="Z242" s="442">
        <f t="shared" si="70"/>
        <v>0</v>
      </c>
      <c r="AA242" s="442">
        <f>IF(Таблица1050!$E$9=0,0,J242*10000/Таблица1050!$E$9)</f>
        <v>0</v>
      </c>
      <c r="AB242" s="442">
        <f t="shared" si="71"/>
        <v>0</v>
      </c>
    </row>
    <row r="243" spans="1:28" s="73" customFormat="1" x14ac:dyDescent="0.15">
      <c r="A243" s="250" t="s">
        <v>854</v>
      </c>
      <c r="B243" s="245">
        <v>205</v>
      </c>
      <c r="C243" s="100">
        <v>213</v>
      </c>
      <c r="D243" s="95">
        <f>M243</f>
        <v>0</v>
      </c>
      <c r="E243" s="95">
        <f>N243</f>
        <v>0</v>
      </c>
      <c r="F243" s="95" t="s">
        <v>807</v>
      </c>
      <c r="G243" s="95" t="s">
        <v>807</v>
      </c>
      <c r="H243" s="95" t="s">
        <v>807</v>
      </c>
      <c r="I243" s="95" t="s">
        <v>807</v>
      </c>
      <c r="J243" s="95">
        <f>O243</f>
        <v>0</v>
      </c>
      <c r="K243" s="95" t="s">
        <v>807</v>
      </c>
      <c r="L243" s="95" t="s">
        <v>807</v>
      </c>
      <c r="M243" s="95"/>
      <c r="N243" s="95"/>
      <c r="O243" s="95"/>
      <c r="P243" s="95"/>
      <c r="Q243" s="95"/>
      <c r="R243" s="95"/>
      <c r="S243" s="95"/>
      <c r="T243" s="95"/>
      <c r="U243" s="95"/>
      <c r="V243" s="433"/>
      <c r="W243" s="438"/>
      <c r="X243" s="442">
        <f t="shared" si="68"/>
        <v>0</v>
      </c>
      <c r="Y243" s="442">
        <f t="shared" si="69"/>
        <v>0</v>
      </c>
      <c r="Z243" s="442">
        <f t="shared" si="70"/>
        <v>0</v>
      </c>
      <c r="AA243" s="442">
        <f>IF(Таблица1050!$E$9=0,0,J243*10000/Таблица1050!$E$9)</f>
        <v>0</v>
      </c>
      <c r="AB243" s="442">
        <f t="shared" si="71"/>
        <v>0</v>
      </c>
    </row>
    <row r="244" spans="1:28" s="73" customFormat="1" x14ac:dyDescent="0.15">
      <c r="A244" s="250" t="s">
        <v>563</v>
      </c>
      <c r="B244" s="245">
        <v>206</v>
      </c>
      <c r="C244" s="100">
        <v>214</v>
      </c>
      <c r="D244" s="95">
        <f>F244+H244+M244</f>
        <v>0</v>
      </c>
      <c r="E244" s="95">
        <f>G244+I244+N244</f>
        <v>0</v>
      </c>
      <c r="F244" s="95"/>
      <c r="G244" s="95"/>
      <c r="H244" s="95"/>
      <c r="I244" s="95"/>
      <c r="J244" s="95">
        <f>K244+L244+O244</f>
        <v>0</v>
      </c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433"/>
      <c r="W244" s="438"/>
      <c r="X244" s="442">
        <f t="shared" si="68"/>
        <v>0</v>
      </c>
      <c r="Y244" s="442">
        <f t="shared" si="69"/>
        <v>0</v>
      </c>
      <c r="Z244" s="442">
        <f t="shared" si="70"/>
        <v>0</v>
      </c>
      <c r="AA244" s="442">
        <f>IF(Таблица1050!$E$9=0,0,J244*10000/Таблица1050!$E$9)</f>
        <v>0</v>
      </c>
      <c r="AB244" s="442">
        <f t="shared" si="71"/>
        <v>0</v>
      </c>
    </row>
    <row r="245" spans="1:28" s="73" customFormat="1" ht="21" x14ac:dyDescent="0.15">
      <c r="A245" s="90" t="s">
        <v>1138</v>
      </c>
      <c r="B245" s="245" t="s">
        <v>1139</v>
      </c>
      <c r="C245" s="100">
        <v>215</v>
      </c>
      <c r="D245" s="95">
        <f>M245</f>
        <v>0</v>
      </c>
      <c r="E245" s="95">
        <f>N245</f>
        <v>0</v>
      </c>
      <c r="F245" s="95" t="s">
        <v>807</v>
      </c>
      <c r="G245" s="95" t="s">
        <v>807</v>
      </c>
      <c r="H245" s="95" t="s">
        <v>807</v>
      </c>
      <c r="I245" s="95" t="s">
        <v>807</v>
      </c>
      <c r="J245" s="95">
        <f>O245</f>
        <v>0</v>
      </c>
      <c r="K245" s="95" t="s">
        <v>807</v>
      </c>
      <c r="L245" s="95" t="s">
        <v>807</v>
      </c>
      <c r="M245" s="95"/>
      <c r="N245" s="95"/>
      <c r="O245" s="95"/>
      <c r="P245" s="95"/>
      <c r="Q245" s="95"/>
      <c r="R245" s="95"/>
      <c r="S245" s="95"/>
      <c r="T245" s="95"/>
      <c r="U245" s="95"/>
      <c r="V245" s="433"/>
      <c r="W245" s="438"/>
      <c r="X245" s="442">
        <f t="shared" si="68"/>
        <v>0</v>
      </c>
      <c r="Y245" s="442">
        <f t="shared" si="69"/>
        <v>0</v>
      </c>
      <c r="Z245" s="442">
        <f t="shared" si="70"/>
        <v>0</v>
      </c>
      <c r="AA245" s="442">
        <f>IF(Таблица1050!$E$9=0,0,J245*10000/Таблица1050!$E$9)</f>
        <v>0</v>
      </c>
      <c r="AB245" s="442">
        <f t="shared" si="71"/>
        <v>0</v>
      </c>
    </row>
    <row r="246" spans="1:28" s="73" customFormat="1" x14ac:dyDescent="0.15">
      <c r="A246" s="425" t="s">
        <v>1358</v>
      </c>
      <c r="B246" s="419" t="s">
        <v>1359</v>
      </c>
      <c r="C246" s="100" t="s">
        <v>1393</v>
      </c>
      <c r="D246" s="95">
        <f>F246</f>
        <v>0</v>
      </c>
      <c r="E246" s="95">
        <f>G246</f>
        <v>0</v>
      </c>
      <c r="F246" s="95"/>
      <c r="G246" s="95"/>
      <c r="H246" s="95" t="s">
        <v>807</v>
      </c>
      <c r="I246" s="95" t="s">
        <v>807</v>
      </c>
      <c r="J246" s="95">
        <f>K246</f>
        <v>0</v>
      </c>
      <c r="K246" s="95"/>
      <c r="L246" s="95" t="s">
        <v>807</v>
      </c>
      <c r="M246" s="95" t="s">
        <v>807</v>
      </c>
      <c r="N246" s="95" t="s">
        <v>807</v>
      </c>
      <c r="O246" s="95" t="s">
        <v>807</v>
      </c>
      <c r="P246" s="95"/>
      <c r="Q246" s="95"/>
      <c r="R246" s="95"/>
      <c r="S246" s="95"/>
      <c r="T246" s="95"/>
      <c r="U246" s="95"/>
      <c r="V246" s="433"/>
      <c r="W246" s="438"/>
      <c r="X246" s="442">
        <f t="shared" si="68"/>
        <v>0</v>
      </c>
      <c r="Y246" s="442">
        <f t="shared" si="69"/>
        <v>0</v>
      </c>
      <c r="Z246" s="442">
        <f t="shared" si="70"/>
        <v>0</v>
      </c>
      <c r="AA246" s="442">
        <f>IF(Таблица1050!$E$9=0,0,J246*10000/Таблица1050!$E$9)</f>
        <v>0</v>
      </c>
      <c r="AB246" s="442">
        <f t="shared" si="71"/>
        <v>0</v>
      </c>
    </row>
    <row r="247" spans="1:28" s="73" customFormat="1" x14ac:dyDescent="0.15">
      <c r="A247" s="425" t="s">
        <v>1360</v>
      </c>
      <c r="B247" s="419" t="s">
        <v>1361</v>
      </c>
      <c r="C247" s="100" t="s">
        <v>1394</v>
      </c>
      <c r="D247" s="95">
        <f t="shared" ref="D247:E248" si="82">F247</f>
        <v>0</v>
      </c>
      <c r="E247" s="95">
        <f t="shared" si="82"/>
        <v>0</v>
      </c>
      <c r="F247" s="95"/>
      <c r="G247" s="95"/>
      <c r="H247" s="95" t="s">
        <v>807</v>
      </c>
      <c r="I247" s="95" t="s">
        <v>807</v>
      </c>
      <c r="J247" s="95">
        <f t="shared" ref="J247:J248" si="83">K247</f>
        <v>0</v>
      </c>
      <c r="K247" s="95"/>
      <c r="L247" s="95" t="s">
        <v>807</v>
      </c>
      <c r="M247" s="95" t="s">
        <v>807</v>
      </c>
      <c r="N247" s="95" t="s">
        <v>807</v>
      </c>
      <c r="O247" s="95" t="s">
        <v>807</v>
      </c>
      <c r="P247" s="95"/>
      <c r="Q247" s="95"/>
      <c r="R247" s="95"/>
      <c r="S247" s="95"/>
      <c r="T247" s="95"/>
      <c r="U247" s="95"/>
      <c r="V247" s="433"/>
      <c r="W247" s="438"/>
      <c r="X247" s="442">
        <f t="shared" si="68"/>
        <v>0</v>
      </c>
      <c r="Y247" s="442">
        <f t="shared" si="69"/>
        <v>0</v>
      </c>
      <c r="Z247" s="442">
        <f t="shared" si="70"/>
        <v>0</v>
      </c>
      <c r="AA247" s="442">
        <f>IF(Таблица1050!$E$9=0,0,J247*10000/Таблица1050!$E$9)</f>
        <v>0</v>
      </c>
      <c r="AB247" s="442">
        <f t="shared" si="71"/>
        <v>0</v>
      </c>
    </row>
    <row r="248" spans="1:28" s="73" customFormat="1" x14ac:dyDescent="0.15">
      <c r="A248" s="425" t="s">
        <v>1362</v>
      </c>
      <c r="B248" s="419" t="s">
        <v>1363</v>
      </c>
      <c r="C248" s="100" t="s">
        <v>1395</v>
      </c>
      <c r="D248" s="95">
        <f t="shared" si="82"/>
        <v>0</v>
      </c>
      <c r="E248" s="95">
        <f t="shared" si="82"/>
        <v>0</v>
      </c>
      <c r="F248" s="95"/>
      <c r="G248" s="95"/>
      <c r="H248" s="95" t="s">
        <v>807</v>
      </c>
      <c r="I248" s="95" t="s">
        <v>807</v>
      </c>
      <c r="J248" s="95">
        <f t="shared" si="83"/>
        <v>0</v>
      </c>
      <c r="K248" s="95"/>
      <c r="L248" s="95" t="s">
        <v>807</v>
      </c>
      <c r="M248" s="95" t="s">
        <v>807</v>
      </c>
      <c r="N248" s="95" t="s">
        <v>807</v>
      </c>
      <c r="O248" s="95" t="s">
        <v>807</v>
      </c>
      <c r="P248" s="95"/>
      <c r="Q248" s="95"/>
      <c r="R248" s="95"/>
      <c r="S248" s="95"/>
      <c r="T248" s="95"/>
      <c r="U248" s="95"/>
      <c r="V248" s="433"/>
      <c r="W248" s="438"/>
      <c r="X248" s="442">
        <f t="shared" si="68"/>
        <v>0</v>
      </c>
      <c r="Y248" s="442">
        <f t="shared" si="69"/>
        <v>0</v>
      </c>
      <c r="Z248" s="442">
        <f t="shared" si="70"/>
        <v>0</v>
      </c>
      <c r="AA248" s="442">
        <f>IF(Таблица1050!$E$9=0,0,J248*10000/Таблица1050!$E$9)</f>
        <v>0</v>
      </c>
      <c r="AB248" s="442">
        <f t="shared" si="71"/>
        <v>0</v>
      </c>
    </row>
    <row r="249" spans="1:28" s="73" customFormat="1" x14ac:dyDescent="0.15">
      <c r="A249" s="425" t="s">
        <v>1569</v>
      </c>
      <c r="B249" s="419" t="s">
        <v>1570</v>
      </c>
      <c r="C249" s="100" t="s">
        <v>1571</v>
      </c>
      <c r="D249" s="95">
        <f>F249+H249+M249</f>
        <v>0</v>
      </c>
      <c r="E249" s="95">
        <f>G249+I249+N249</f>
        <v>0</v>
      </c>
      <c r="F249" s="95"/>
      <c r="G249" s="95"/>
      <c r="H249" s="95"/>
      <c r="I249" s="95"/>
      <c r="J249" s="95">
        <f>K249+L249+O249</f>
        <v>0</v>
      </c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433"/>
      <c r="W249" s="438"/>
      <c r="X249" s="456">
        <f t="shared" si="68"/>
        <v>0</v>
      </c>
      <c r="Y249" s="456">
        <f t="shared" si="69"/>
        <v>0</v>
      </c>
      <c r="Z249" s="456">
        <f t="shared" si="70"/>
        <v>0</v>
      </c>
      <c r="AA249" s="442">
        <f>IF(Таблица1050!$E$9=0,0,J249*10000/Таблица1050!$E$9)</f>
        <v>0</v>
      </c>
      <c r="AB249" s="456">
        <f t="shared" si="71"/>
        <v>0</v>
      </c>
    </row>
    <row r="250" spans="1:28" s="73" customFormat="1" x14ac:dyDescent="0.15">
      <c r="A250" s="90" t="s">
        <v>676</v>
      </c>
      <c r="B250" s="245">
        <v>208</v>
      </c>
      <c r="C250" s="100">
        <v>216</v>
      </c>
      <c r="D250" s="95" t="s">
        <v>357</v>
      </c>
      <c r="E250" s="95" t="s">
        <v>357</v>
      </c>
      <c r="F250" s="95" t="s">
        <v>357</v>
      </c>
      <c r="G250" s="95" t="s">
        <v>357</v>
      </c>
      <c r="H250" s="95" t="s">
        <v>357</v>
      </c>
      <c r="I250" s="95" t="s">
        <v>357</v>
      </c>
      <c r="J250" s="95" t="s">
        <v>357</v>
      </c>
      <c r="K250" s="95" t="s">
        <v>357</v>
      </c>
      <c r="L250" s="95" t="s">
        <v>357</v>
      </c>
      <c r="M250" s="95" t="s">
        <v>357</v>
      </c>
      <c r="N250" s="95" t="s">
        <v>357</v>
      </c>
      <c r="O250" s="95" t="s">
        <v>357</v>
      </c>
      <c r="P250" s="95" t="s">
        <v>357</v>
      </c>
      <c r="Q250" s="95" t="s">
        <v>357</v>
      </c>
      <c r="R250" s="95" t="s">
        <v>357</v>
      </c>
      <c r="S250" s="95" t="s">
        <v>357</v>
      </c>
      <c r="T250" s="95" t="s">
        <v>357</v>
      </c>
      <c r="U250" s="95" t="s">
        <v>357</v>
      </c>
      <c r="V250" s="433" t="s">
        <v>807</v>
      </c>
      <c r="W250" s="438"/>
      <c r="X250" s="445" t="s">
        <v>807</v>
      </c>
      <c r="Y250" s="445" t="s">
        <v>807</v>
      </c>
      <c r="Z250" s="445" t="s">
        <v>807</v>
      </c>
      <c r="AA250" s="445" t="s">
        <v>807</v>
      </c>
      <c r="AB250" s="445" t="s">
        <v>807</v>
      </c>
    </row>
    <row r="251" spans="1:28" s="73" customFormat="1" ht="14.25" customHeight="1" x14ac:dyDescent="0.15">
      <c r="A251" s="90" t="s">
        <v>678</v>
      </c>
      <c r="B251" s="245">
        <v>209</v>
      </c>
      <c r="C251" s="100">
        <v>217</v>
      </c>
      <c r="D251" s="95">
        <f t="shared" ref="D251:E253" si="84">F251+H251+M251</f>
        <v>0</v>
      </c>
      <c r="E251" s="95">
        <f t="shared" si="84"/>
        <v>0</v>
      </c>
      <c r="F251" s="95">
        <f>F252+F253</f>
        <v>0</v>
      </c>
      <c r="G251" s="95">
        <f>G252+G253</f>
        <v>0</v>
      </c>
      <c r="H251" s="95">
        <f>H252+H253</f>
        <v>0</v>
      </c>
      <c r="I251" s="95">
        <f>I252+I253</f>
        <v>0</v>
      </c>
      <c r="J251" s="95">
        <f>K251+L251+O251</f>
        <v>0</v>
      </c>
      <c r="K251" s="95">
        <f t="shared" ref="K251:S251" si="85">K252+K253</f>
        <v>0</v>
      </c>
      <c r="L251" s="95">
        <f t="shared" si="85"/>
        <v>0</v>
      </c>
      <c r="M251" s="95">
        <f t="shared" si="85"/>
        <v>0</v>
      </c>
      <c r="N251" s="95">
        <f t="shared" si="85"/>
        <v>0</v>
      </c>
      <c r="O251" s="95">
        <f t="shared" si="85"/>
        <v>0</v>
      </c>
      <c r="P251" s="95">
        <f t="shared" si="85"/>
        <v>0</v>
      </c>
      <c r="Q251" s="95">
        <f t="shared" si="85"/>
        <v>0</v>
      </c>
      <c r="R251" s="95">
        <f t="shared" si="85"/>
        <v>0</v>
      </c>
      <c r="S251" s="95">
        <f t="shared" si="85"/>
        <v>0</v>
      </c>
      <c r="T251" s="95"/>
      <c r="U251" s="95"/>
      <c r="V251" s="95">
        <f>V252+V253</f>
        <v>0</v>
      </c>
      <c r="W251" s="95">
        <f>SUM(W252:W253)</f>
        <v>0</v>
      </c>
      <c r="X251" s="442">
        <f t="shared" ref="X251:X253" si="86">IF(D251=0,0,J251*100/D251)</f>
        <v>0</v>
      </c>
      <c r="Y251" s="442">
        <f t="shared" ref="Y251:Y253" si="87">IF(D251=0,0,E251*100/D251)</f>
        <v>0</v>
      </c>
      <c r="Z251" s="442">
        <f t="shared" ref="Z251:Z253" si="88">IF(J251=0,0,E251/J251)</f>
        <v>0</v>
      </c>
      <c r="AA251" s="442">
        <f>IF(Таблица1050!$E$9=0,0,J251*10000/Таблица1050!$E$9)</f>
        <v>0</v>
      </c>
      <c r="AB251" s="442">
        <f t="shared" ref="AB251:AB253" si="89">(D251-E251)/1.2</f>
        <v>0</v>
      </c>
    </row>
    <row r="252" spans="1:28" s="73" customFormat="1" ht="24.75" customHeight="1" x14ac:dyDescent="0.15">
      <c r="A252" s="90" t="s">
        <v>855</v>
      </c>
      <c r="B252" s="245">
        <v>210</v>
      </c>
      <c r="C252" s="100">
        <v>218</v>
      </c>
      <c r="D252" s="95">
        <f>F252+H252+M252</f>
        <v>0</v>
      </c>
      <c r="E252" s="95">
        <f t="shared" si="84"/>
        <v>0</v>
      </c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 t="s">
        <v>357</v>
      </c>
      <c r="U252" s="95" t="s">
        <v>357</v>
      </c>
      <c r="V252" s="433"/>
      <c r="W252" s="438"/>
      <c r="X252" s="442">
        <f t="shared" si="86"/>
        <v>0</v>
      </c>
      <c r="Y252" s="442">
        <f t="shared" si="87"/>
        <v>0</v>
      </c>
      <c r="Z252" s="442">
        <f t="shared" si="88"/>
        <v>0</v>
      </c>
      <c r="AA252" s="442">
        <f>IF(Таблица1050!$E$9=0,0,J252*10000/Таблица1050!$E$9)</f>
        <v>0</v>
      </c>
      <c r="AB252" s="442">
        <f t="shared" si="89"/>
        <v>0</v>
      </c>
    </row>
    <row r="253" spans="1:28" s="73" customFormat="1" x14ac:dyDescent="0.15">
      <c r="A253" s="90" t="s">
        <v>761</v>
      </c>
      <c r="B253" s="245">
        <v>211</v>
      </c>
      <c r="C253" s="100">
        <v>219</v>
      </c>
      <c r="D253" s="95">
        <f t="shared" si="84"/>
        <v>0</v>
      </c>
      <c r="E253" s="95">
        <f t="shared" si="84"/>
        <v>0</v>
      </c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  <c r="S253" s="95"/>
      <c r="T253" s="95" t="s">
        <v>357</v>
      </c>
      <c r="U253" s="95" t="s">
        <v>357</v>
      </c>
      <c r="V253" s="433"/>
      <c r="W253" s="438"/>
      <c r="X253" s="442">
        <f t="shared" si="86"/>
        <v>0</v>
      </c>
      <c r="Y253" s="442">
        <f t="shared" si="87"/>
        <v>0</v>
      </c>
      <c r="Z253" s="442">
        <f t="shared" si="88"/>
        <v>0</v>
      </c>
      <c r="AA253" s="442">
        <f>IF(Таблица1050!$E$9=0,0,J253*10000/Таблица1050!$E$9)</f>
        <v>0</v>
      </c>
      <c r="AB253" s="442">
        <f t="shared" si="89"/>
        <v>0</v>
      </c>
    </row>
    <row r="254" spans="1:28" s="73" customFormat="1" x14ac:dyDescent="0.15">
      <c r="A254" s="90" t="s">
        <v>775</v>
      </c>
      <c r="B254" s="245">
        <v>212</v>
      </c>
      <c r="C254" s="100">
        <v>220</v>
      </c>
      <c r="D254" s="95" t="s">
        <v>357</v>
      </c>
      <c r="E254" s="95" t="s">
        <v>357</v>
      </c>
      <c r="F254" s="95" t="s">
        <v>357</v>
      </c>
      <c r="G254" s="95" t="s">
        <v>357</v>
      </c>
      <c r="H254" s="95" t="s">
        <v>357</v>
      </c>
      <c r="I254" s="95" t="s">
        <v>357</v>
      </c>
      <c r="J254" s="95" t="s">
        <v>357</v>
      </c>
      <c r="K254" s="95" t="s">
        <v>357</v>
      </c>
      <c r="L254" s="95" t="s">
        <v>357</v>
      </c>
      <c r="M254" s="95" t="s">
        <v>357</v>
      </c>
      <c r="N254" s="95" t="s">
        <v>357</v>
      </c>
      <c r="O254" s="95" t="s">
        <v>357</v>
      </c>
      <c r="P254" s="95" t="s">
        <v>357</v>
      </c>
      <c r="Q254" s="95" t="s">
        <v>357</v>
      </c>
      <c r="R254" s="95" t="s">
        <v>357</v>
      </c>
      <c r="S254" s="95" t="s">
        <v>357</v>
      </c>
      <c r="T254" s="95" t="s">
        <v>357</v>
      </c>
      <c r="U254" s="95" t="s">
        <v>357</v>
      </c>
      <c r="V254" s="433" t="s">
        <v>807</v>
      </c>
      <c r="W254" s="438"/>
      <c r="X254" s="445" t="s">
        <v>807</v>
      </c>
      <c r="Y254" s="445" t="s">
        <v>807</v>
      </c>
      <c r="Z254" s="445" t="s">
        <v>807</v>
      </c>
      <c r="AA254" s="445" t="s">
        <v>807</v>
      </c>
      <c r="AB254" s="445" t="s">
        <v>807</v>
      </c>
    </row>
    <row r="255" spans="1:28" s="73" customFormat="1" ht="31.5" x14ac:dyDescent="0.15">
      <c r="A255" s="90" t="s">
        <v>1568</v>
      </c>
      <c r="B255" s="245">
        <v>213</v>
      </c>
      <c r="C255" s="100" t="s">
        <v>1396</v>
      </c>
      <c r="D255" s="95" t="s">
        <v>357</v>
      </c>
      <c r="E255" s="95" t="s">
        <v>357</v>
      </c>
      <c r="F255" s="95" t="s">
        <v>357</v>
      </c>
      <c r="G255" s="95" t="s">
        <v>357</v>
      </c>
      <c r="H255" s="95" t="s">
        <v>357</v>
      </c>
      <c r="I255" s="95" t="s">
        <v>357</v>
      </c>
      <c r="J255" s="95"/>
      <c r="K255" s="95" t="s">
        <v>357</v>
      </c>
      <c r="L255" s="95" t="s">
        <v>357</v>
      </c>
      <c r="M255" s="95"/>
      <c r="N255" s="95"/>
      <c r="O255" s="95"/>
      <c r="P255" s="95"/>
      <c r="Q255" s="95"/>
      <c r="R255" s="95"/>
      <c r="S255" s="95"/>
      <c r="T255" s="95"/>
      <c r="U255" s="95"/>
      <c r="V255" s="433"/>
      <c r="W255" s="438"/>
      <c r="X255" s="445" t="s">
        <v>807</v>
      </c>
      <c r="Y255" s="445" t="s">
        <v>807</v>
      </c>
      <c r="Z255" s="445" t="s">
        <v>807</v>
      </c>
      <c r="AA255" s="445" t="s">
        <v>807</v>
      </c>
      <c r="AB255" s="445" t="s">
        <v>807</v>
      </c>
    </row>
    <row r="256" spans="1:28" s="73" customFormat="1" ht="21" x14ac:dyDescent="0.15">
      <c r="A256" s="90" t="s">
        <v>1482</v>
      </c>
      <c r="B256" s="245">
        <v>214</v>
      </c>
      <c r="C256" s="100">
        <v>221</v>
      </c>
      <c r="D256" s="95">
        <f>F256+H256+M256</f>
        <v>0</v>
      </c>
      <c r="E256" s="95">
        <f>G256+I256+N256</f>
        <v>0</v>
      </c>
      <c r="F256" s="95">
        <f>F257+F259+F260+F261+F262</f>
        <v>0</v>
      </c>
      <c r="G256" s="95">
        <f>G257+G259+G260+G261+G262</f>
        <v>0</v>
      </c>
      <c r="H256" s="95">
        <f>H257+H258+H259+H260+H261+H262</f>
        <v>0</v>
      </c>
      <c r="I256" s="95">
        <f>I257+I258+I259+I260+I261+I262</f>
        <v>0</v>
      </c>
      <c r="J256" s="95">
        <f>K256+L256+O256</f>
        <v>0</v>
      </c>
      <c r="K256" s="95">
        <f>K257+K259+K260+K261+K262</f>
        <v>0</v>
      </c>
      <c r="L256" s="95">
        <f>L257+L258+L259+L260+L261+L262</f>
        <v>0</v>
      </c>
      <c r="M256" s="95">
        <f>M257+M258+M259+M260+M261+M262</f>
        <v>0</v>
      </c>
      <c r="N256" s="95">
        <f>N257+N258+N259+N260+N261+N262</f>
        <v>0</v>
      </c>
      <c r="O256" s="95">
        <f>O257+O258+O259+O260+O261+O262</f>
        <v>0</v>
      </c>
      <c r="P256" s="95" t="s">
        <v>807</v>
      </c>
      <c r="Q256" s="95" t="s">
        <v>807</v>
      </c>
      <c r="R256" s="95" t="s">
        <v>807</v>
      </c>
      <c r="S256" s="95" t="s">
        <v>807</v>
      </c>
      <c r="T256" s="95" t="s">
        <v>807</v>
      </c>
      <c r="U256" s="95" t="s">
        <v>807</v>
      </c>
      <c r="V256" s="433" t="s">
        <v>807</v>
      </c>
      <c r="W256" s="95">
        <f>W257+W258+W259+W260+W261+W262</f>
        <v>0</v>
      </c>
      <c r="X256" s="442">
        <f t="shared" ref="X256:X319" si="90">IF(D256=0,0,J256*100/D256)</f>
        <v>0</v>
      </c>
      <c r="Y256" s="442">
        <f t="shared" ref="Y256:Y319" si="91">IF(D256=0,0,E256*100/D256)</f>
        <v>0</v>
      </c>
      <c r="Z256" s="442">
        <f t="shared" ref="Z256:Z319" si="92">IF(J256=0,0,E256/J256)</f>
        <v>0</v>
      </c>
      <c r="AA256" s="442">
        <f>IF(Таблица1050!$E$9=0,0,J256*10000/Таблица1050!$E$9)</f>
        <v>0</v>
      </c>
      <c r="AB256" s="442">
        <f t="shared" ref="AB256:AB263" si="93">(D256-E256)/1.2</f>
        <v>0</v>
      </c>
    </row>
    <row r="257" spans="1:28" s="73" customFormat="1" x14ac:dyDescent="0.15">
      <c r="A257" s="426" t="s">
        <v>1364</v>
      </c>
      <c r="B257" s="419" t="s">
        <v>1365</v>
      </c>
      <c r="C257" s="100">
        <v>222</v>
      </c>
      <c r="D257" s="95">
        <f>F257+H257+M257</f>
        <v>0</v>
      </c>
      <c r="E257" s="95">
        <f>G257+I257+N257</f>
        <v>0</v>
      </c>
      <c r="F257" s="95"/>
      <c r="G257" s="95"/>
      <c r="H257" s="95"/>
      <c r="I257" s="95"/>
      <c r="J257" s="95">
        <f>K257+L257+O257</f>
        <v>0</v>
      </c>
      <c r="K257" s="95"/>
      <c r="L257" s="95"/>
      <c r="M257" s="95"/>
      <c r="N257" s="95"/>
      <c r="O257" s="95"/>
      <c r="P257" s="98" t="s">
        <v>807</v>
      </c>
      <c r="Q257" s="98" t="s">
        <v>807</v>
      </c>
      <c r="R257" s="98" t="s">
        <v>807</v>
      </c>
      <c r="S257" s="95"/>
      <c r="T257" s="95"/>
      <c r="U257" s="95"/>
      <c r="V257" s="433"/>
      <c r="W257" s="95"/>
      <c r="X257" s="442">
        <f t="shared" si="90"/>
        <v>0</v>
      </c>
      <c r="Y257" s="442">
        <f t="shared" si="91"/>
        <v>0</v>
      </c>
      <c r="Z257" s="442">
        <f t="shared" si="92"/>
        <v>0</v>
      </c>
      <c r="AA257" s="442">
        <f>IF(Таблица1050!$E$9=0,0,J257*10000/Таблица1050!$E$9)</f>
        <v>0</v>
      </c>
      <c r="AB257" s="442">
        <f t="shared" si="93"/>
        <v>0</v>
      </c>
    </row>
    <row r="258" spans="1:28" s="73" customFormat="1" ht="21" x14ac:dyDescent="0.15">
      <c r="A258" s="90" t="s">
        <v>1483</v>
      </c>
      <c r="B258" s="245">
        <v>215</v>
      </c>
      <c r="C258" s="100">
        <v>223</v>
      </c>
      <c r="D258" s="95">
        <f>H258+M258</f>
        <v>0</v>
      </c>
      <c r="E258" s="95">
        <f>I258+N258</f>
        <v>0</v>
      </c>
      <c r="F258" s="95" t="s">
        <v>357</v>
      </c>
      <c r="G258" s="95" t="s">
        <v>357</v>
      </c>
      <c r="H258" s="95"/>
      <c r="I258" s="95"/>
      <c r="J258" s="95">
        <f>L258+O258</f>
        <v>0</v>
      </c>
      <c r="K258" s="95" t="s">
        <v>357</v>
      </c>
      <c r="L258" s="95"/>
      <c r="M258" s="95"/>
      <c r="N258" s="95"/>
      <c r="O258" s="95"/>
      <c r="P258" s="95" t="s">
        <v>807</v>
      </c>
      <c r="Q258" s="95" t="s">
        <v>807</v>
      </c>
      <c r="R258" s="95" t="s">
        <v>807</v>
      </c>
      <c r="S258" s="95" t="s">
        <v>807</v>
      </c>
      <c r="T258" s="95" t="s">
        <v>807</v>
      </c>
      <c r="U258" s="95" t="s">
        <v>807</v>
      </c>
      <c r="V258" s="433" t="s">
        <v>807</v>
      </c>
      <c r="W258" s="438"/>
      <c r="X258" s="442">
        <f t="shared" si="90"/>
        <v>0</v>
      </c>
      <c r="Y258" s="442">
        <f t="shared" si="91"/>
        <v>0</v>
      </c>
      <c r="Z258" s="442">
        <f t="shared" si="92"/>
        <v>0</v>
      </c>
      <c r="AA258" s="442">
        <f>IF(Таблица1050!$E$9=0,0,J258*10000/Таблица1050!$E$9)</f>
        <v>0</v>
      </c>
      <c r="AB258" s="442">
        <f t="shared" si="93"/>
        <v>0</v>
      </c>
    </row>
    <row r="259" spans="1:28" s="73" customFormat="1" x14ac:dyDescent="0.15">
      <c r="A259" s="90" t="s">
        <v>1484</v>
      </c>
      <c r="B259" s="245">
        <v>216</v>
      </c>
      <c r="C259" s="100">
        <v>224</v>
      </c>
      <c r="D259" s="95">
        <f t="shared" ref="D259:E263" si="94">F259+H259+M259</f>
        <v>0</v>
      </c>
      <c r="E259" s="95">
        <f t="shared" si="94"/>
        <v>0</v>
      </c>
      <c r="F259" s="95"/>
      <c r="G259" s="95"/>
      <c r="H259" s="95"/>
      <c r="I259" s="95"/>
      <c r="J259" s="95">
        <f t="shared" ref="J259:J264" si="95">K259+L259+O259</f>
        <v>0</v>
      </c>
      <c r="K259" s="95"/>
      <c r="L259" s="95"/>
      <c r="M259" s="95"/>
      <c r="N259" s="95"/>
      <c r="O259" s="95"/>
      <c r="P259" s="95" t="s">
        <v>807</v>
      </c>
      <c r="Q259" s="95" t="s">
        <v>807</v>
      </c>
      <c r="R259" s="95" t="s">
        <v>807</v>
      </c>
      <c r="S259" s="95" t="s">
        <v>807</v>
      </c>
      <c r="T259" s="95" t="s">
        <v>807</v>
      </c>
      <c r="U259" s="95" t="s">
        <v>807</v>
      </c>
      <c r="V259" s="433" t="s">
        <v>807</v>
      </c>
      <c r="W259" s="438"/>
      <c r="X259" s="442">
        <f t="shared" si="90"/>
        <v>0</v>
      </c>
      <c r="Y259" s="442">
        <f t="shared" si="91"/>
        <v>0</v>
      </c>
      <c r="Z259" s="442">
        <f t="shared" si="92"/>
        <v>0</v>
      </c>
      <c r="AA259" s="442">
        <f>IF(Таблица1050!$E$9=0,0,J259*10000/Таблица1050!$E$9)</f>
        <v>0</v>
      </c>
      <c r="AB259" s="442">
        <f t="shared" si="93"/>
        <v>0</v>
      </c>
    </row>
    <row r="260" spans="1:28" s="73" customFormat="1" x14ac:dyDescent="0.15">
      <c r="A260" s="101" t="s">
        <v>1485</v>
      </c>
      <c r="B260" s="245" t="s">
        <v>810</v>
      </c>
      <c r="C260" s="430" t="s">
        <v>1397</v>
      </c>
      <c r="D260" s="95">
        <f t="shared" si="94"/>
        <v>0</v>
      </c>
      <c r="E260" s="95">
        <f t="shared" si="94"/>
        <v>0</v>
      </c>
      <c r="F260" s="95"/>
      <c r="G260" s="95"/>
      <c r="H260" s="95"/>
      <c r="I260" s="95"/>
      <c r="J260" s="95">
        <f t="shared" si="95"/>
        <v>0</v>
      </c>
      <c r="K260" s="95"/>
      <c r="L260" s="95"/>
      <c r="M260" s="95"/>
      <c r="N260" s="95"/>
      <c r="O260" s="95"/>
      <c r="P260" s="95" t="s">
        <v>807</v>
      </c>
      <c r="Q260" s="95" t="s">
        <v>807</v>
      </c>
      <c r="R260" s="95" t="s">
        <v>807</v>
      </c>
      <c r="S260" s="95" t="s">
        <v>807</v>
      </c>
      <c r="T260" s="95" t="s">
        <v>807</v>
      </c>
      <c r="U260" s="95" t="s">
        <v>807</v>
      </c>
      <c r="V260" s="433" t="s">
        <v>807</v>
      </c>
      <c r="W260" s="438"/>
      <c r="X260" s="442">
        <f t="shared" si="90"/>
        <v>0</v>
      </c>
      <c r="Y260" s="442">
        <f t="shared" si="91"/>
        <v>0</v>
      </c>
      <c r="Z260" s="442">
        <f t="shared" si="92"/>
        <v>0</v>
      </c>
      <c r="AA260" s="442">
        <f>IF(Таблица1050!$E$9=0,0,J260*10000/Таблица1050!$E$9)</f>
        <v>0</v>
      </c>
      <c r="AB260" s="442">
        <f t="shared" si="93"/>
        <v>0</v>
      </c>
    </row>
    <row r="261" spans="1:28" s="73" customFormat="1" x14ac:dyDescent="0.15">
      <c r="A261" s="101" t="s">
        <v>1486</v>
      </c>
      <c r="B261" s="245" t="s">
        <v>861</v>
      </c>
      <c r="C261" s="430" t="s">
        <v>1398</v>
      </c>
      <c r="D261" s="95">
        <f t="shared" si="94"/>
        <v>0</v>
      </c>
      <c r="E261" s="95">
        <f t="shared" si="94"/>
        <v>0</v>
      </c>
      <c r="F261" s="95"/>
      <c r="G261" s="95"/>
      <c r="H261" s="95"/>
      <c r="I261" s="95"/>
      <c r="J261" s="95">
        <f t="shared" si="95"/>
        <v>0</v>
      </c>
      <c r="K261" s="95"/>
      <c r="L261" s="95"/>
      <c r="M261" s="95"/>
      <c r="N261" s="95"/>
      <c r="O261" s="95"/>
      <c r="P261" s="95" t="s">
        <v>807</v>
      </c>
      <c r="Q261" s="95" t="s">
        <v>807</v>
      </c>
      <c r="R261" s="95" t="s">
        <v>807</v>
      </c>
      <c r="S261" s="95" t="s">
        <v>807</v>
      </c>
      <c r="T261" s="95" t="s">
        <v>807</v>
      </c>
      <c r="U261" s="95" t="s">
        <v>807</v>
      </c>
      <c r="V261" s="433" t="s">
        <v>807</v>
      </c>
      <c r="W261" s="438"/>
      <c r="X261" s="442">
        <f t="shared" si="90"/>
        <v>0</v>
      </c>
      <c r="Y261" s="442">
        <f t="shared" si="91"/>
        <v>0</v>
      </c>
      <c r="Z261" s="442">
        <f t="shared" si="92"/>
        <v>0</v>
      </c>
      <c r="AA261" s="442">
        <f>IF(Таблица1050!$E$9=0,0,J261*10000/Таблица1050!$E$9)</f>
        <v>0</v>
      </c>
      <c r="AB261" s="442">
        <f t="shared" si="93"/>
        <v>0</v>
      </c>
    </row>
    <row r="262" spans="1:28" s="73" customFormat="1" x14ac:dyDescent="0.15">
      <c r="A262" s="90" t="s">
        <v>1487</v>
      </c>
      <c r="B262" s="245" t="s">
        <v>1140</v>
      </c>
      <c r="C262" s="99" t="s">
        <v>1399</v>
      </c>
      <c r="D262" s="95">
        <f t="shared" si="94"/>
        <v>0</v>
      </c>
      <c r="E262" s="95">
        <f t="shared" si="94"/>
        <v>0</v>
      </c>
      <c r="F262" s="95"/>
      <c r="G262" s="95"/>
      <c r="H262" s="95"/>
      <c r="I262" s="95"/>
      <c r="J262" s="95">
        <f t="shared" si="95"/>
        <v>0</v>
      </c>
      <c r="K262" s="95"/>
      <c r="L262" s="95"/>
      <c r="M262" s="95"/>
      <c r="N262" s="95"/>
      <c r="O262" s="95"/>
      <c r="P262" s="95" t="s">
        <v>807</v>
      </c>
      <c r="Q262" s="95" t="s">
        <v>807</v>
      </c>
      <c r="R262" s="95" t="s">
        <v>807</v>
      </c>
      <c r="S262" s="95" t="s">
        <v>807</v>
      </c>
      <c r="T262" s="95" t="s">
        <v>807</v>
      </c>
      <c r="U262" s="95" t="s">
        <v>807</v>
      </c>
      <c r="V262" s="433" t="s">
        <v>807</v>
      </c>
      <c r="W262" s="438"/>
      <c r="X262" s="442">
        <f t="shared" si="90"/>
        <v>0</v>
      </c>
      <c r="Y262" s="442">
        <f t="shared" si="91"/>
        <v>0</v>
      </c>
      <c r="Z262" s="442">
        <f t="shared" si="92"/>
        <v>0</v>
      </c>
      <c r="AA262" s="442">
        <f>IF(Таблица1050!$E$9=0,0,J262*10000/Таблица1050!$E$9)</f>
        <v>0</v>
      </c>
      <c r="AB262" s="442">
        <f t="shared" si="93"/>
        <v>0</v>
      </c>
    </row>
    <row r="263" spans="1:28" s="73" customFormat="1" ht="14.25" customHeight="1" x14ac:dyDescent="0.15">
      <c r="A263" s="258" t="s">
        <v>679</v>
      </c>
      <c r="B263" s="245">
        <v>217</v>
      </c>
      <c r="C263" s="100">
        <v>227</v>
      </c>
      <c r="D263" s="95">
        <f t="shared" si="94"/>
        <v>0</v>
      </c>
      <c r="E263" s="95">
        <f t="shared" si="94"/>
        <v>0</v>
      </c>
      <c r="F263" s="95">
        <f>F264+F274+F284+F298+F303+F311+F307+F308</f>
        <v>0</v>
      </c>
      <c r="G263" s="95">
        <f>G264+G274+G284+G298+G303+G311+G307+G308</f>
        <v>0</v>
      </c>
      <c r="H263" s="95">
        <f t="shared" ref="H263" si="96">H264+H274+H284+H298+H303+H311+H307+H308</f>
        <v>0</v>
      </c>
      <c r="I263" s="95">
        <f>I264+I274+I284+I298+I303+I311+I307+I308</f>
        <v>0</v>
      </c>
      <c r="J263" s="95">
        <f t="shared" si="95"/>
        <v>0</v>
      </c>
      <c r="K263" s="98">
        <f>K264+K274+K284+K298+K303+K311+K307+K308</f>
        <v>0</v>
      </c>
      <c r="L263" s="98">
        <f>L264+L274+L284+L298+L303+L311+L307+L308</f>
        <v>0</v>
      </c>
      <c r="M263" s="98">
        <f t="shared" ref="M263:O263" si="97">M264+M274+M284+M298+M303+M311+M307+M308</f>
        <v>0</v>
      </c>
      <c r="N263" s="98">
        <f t="shared" si="97"/>
        <v>0</v>
      </c>
      <c r="O263" s="98">
        <f t="shared" si="97"/>
        <v>0</v>
      </c>
      <c r="P263" s="95" t="s">
        <v>807</v>
      </c>
      <c r="Q263" s="95" t="s">
        <v>807</v>
      </c>
      <c r="R263" s="95" t="s">
        <v>807</v>
      </c>
      <c r="S263" s="95" t="s">
        <v>807</v>
      </c>
      <c r="T263" s="95" t="s">
        <v>807</v>
      </c>
      <c r="U263" s="95" t="s">
        <v>807</v>
      </c>
      <c r="V263" s="433" t="s">
        <v>807</v>
      </c>
      <c r="W263" s="98">
        <f>W264+W274+W284+W298+W303+W311+W307</f>
        <v>0</v>
      </c>
      <c r="X263" s="442">
        <f t="shared" si="90"/>
        <v>0</v>
      </c>
      <c r="Y263" s="442">
        <f t="shared" si="91"/>
        <v>0</v>
      </c>
      <c r="Z263" s="442">
        <f t="shared" si="92"/>
        <v>0</v>
      </c>
      <c r="AA263" s="442">
        <f>IF(Таблица1050!$E$9=0,0,J263*10000/Таблица1050!$E$9)</f>
        <v>0</v>
      </c>
      <c r="AB263" s="442">
        <f t="shared" si="93"/>
        <v>0</v>
      </c>
    </row>
    <row r="264" spans="1:28" s="73" customFormat="1" ht="31.5" x14ac:dyDescent="0.15">
      <c r="A264" s="101" t="s">
        <v>1488</v>
      </c>
      <c r="B264" s="259" t="s">
        <v>800</v>
      </c>
      <c r="C264" s="430" t="s">
        <v>1400</v>
      </c>
      <c r="D264" s="436">
        <f>F264+H264+M264</f>
        <v>0</v>
      </c>
      <c r="E264" s="436">
        <f>G264+I264+N264</f>
        <v>0</v>
      </c>
      <c r="F264" s="436">
        <f>SUM(F265:F273)</f>
        <v>0</v>
      </c>
      <c r="G264" s="436">
        <f t="shared" ref="G264:H264" si="98">SUM(G265:G273)</f>
        <v>0</v>
      </c>
      <c r="H264" s="436">
        <f t="shared" si="98"/>
        <v>0</v>
      </c>
      <c r="I264" s="436">
        <f>SUM(I265:I273)</f>
        <v>0</v>
      </c>
      <c r="J264" s="436">
        <f t="shared" si="95"/>
        <v>0</v>
      </c>
      <c r="K264" s="436">
        <f>SUM(K265:K273)</f>
        <v>0</v>
      </c>
      <c r="L264" s="436">
        <f t="shared" ref="L264:O264" si="99">SUM(L265:L273)</f>
        <v>0</v>
      </c>
      <c r="M264" s="436">
        <f t="shared" si="99"/>
        <v>0</v>
      </c>
      <c r="N264" s="436">
        <f t="shared" si="99"/>
        <v>0</v>
      </c>
      <c r="O264" s="436">
        <f t="shared" si="99"/>
        <v>0</v>
      </c>
      <c r="P264" s="436" t="s">
        <v>807</v>
      </c>
      <c r="Q264" s="436" t="s">
        <v>807</v>
      </c>
      <c r="R264" s="436" t="s">
        <v>807</v>
      </c>
      <c r="S264" s="436" t="s">
        <v>807</v>
      </c>
      <c r="T264" s="436" t="s">
        <v>807</v>
      </c>
      <c r="U264" s="436" t="s">
        <v>807</v>
      </c>
      <c r="V264" s="98" t="s">
        <v>357</v>
      </c>
      <c r="W264" s="436">
        <f>SUM(W265:W273)</f>
        <v>0</v>
      </c>
      <c r="X264" s="442">
        <f t="shared" si="90"/>
        <v>0</v>
      </c>
      <c r="Y264" s="442">
        <f t="shared" si="91"/>
        <v>0</v>
      </c>
      <c r="Z264" s="442">
        <f t="shared" si="92"/>
        <v>0</v>
      </c>
      <c r="AA264" s="442">
        <f>IF(Таблица1050!$E$9=0,0,J264*10000/Таблица1050!$E$9)</f>
        <v>0</v>
      </c>
      <c r="AB264" s="446" t="s">
        <v>807</v>
      </c>
    </row>
    <row r="265" spans="1:28" s="73" customFormat="1" ht="21" x14ac:dyDescent="0.15">
      <c r="A265" s="426" t="s">
        <v>1366</v>
      </c>
      <c r="B265" s="427" t="s">
        <v>1367</v>
      </c>
      <c r="C265" s="430" t="s">
        <v>1401</v>
      </c>
      <c r="D265" s="436">
        <f>F265+H265+M265</f>
        <v>0</v>
      </c>
      <c r="E265" s="436">
        <f t="shared" ref="E265" si="100">G265+I265+N265</f>
        <v>0</v>
      </c>
      <c r="F265" s="436"/>
      <c r="G265" s="436"/>
      <c r="H265" s="436"/>
      <c r="I265" s="436"/>
      <c r="J265" s="436">
        <f>K265+L265+O265</f>
        <v>0</v>
      </c>
      <c r="K265" s="436"/>
      <c r="L265" s="436"/>
      <c r="M265" s="436"/>
      <c r="N265" s="436"/>
      <c r="O265" s="436"/>
      <c r="P265" s="436" t="s">
        <v>807</v>
      </c>
      <c r="Q265" s="436" t="s">
        <v>807</v>
      </c>
      <c r="R265" s="436" t="s">
        <v>807</v>
      </c>
      <c r="S265" s="436" t="s">
        <v>807</v>
      </c>
      <c r="T265" s="436" t="s">
        <v>807</v>
      </c>
      <c r="U265" s="436" t="s">
        <v>807</v>
      </c>
      <c r="V265" s="436" t="s">
        <v>807</v>
      </c>
      <c r="W265" s="436"/>
      <c r="X265" s="442">
        <f t="shared" si="90"/>
        <v>0</v>
      </c>
      <c r="Y265" s="442">
        <f t="shared" si="91"/>
        <v>0</v>
      </c>
      <c r="Z265" s="442">
        <f t="shared" si="92"/>
        <v>0</v>
      </c>
      <c r="AA265" s="442">
        <f>IF(Таблица1050!$E$9=0,0,J265*10000/Таблица1050!$E$9)</f>
        <v>0</v>
      </c>
      <c r="AB265" s="446" t="s">
        <v>807</v>
      </c>
    </row>
    <row r="266" spans="1:28" s="73" customFormat="1" ht="21" x14ac:dyDescent="0.15">
      <c r="A266" s="383" t="s">
        <v>811</v>
      </c>
      <c r="B266" s="377" t="s">
        <v>1245</v>
      </c>
      <c r="C266" s="431" t="s">
        <v>1402</v>
      </c>
      <c r="D266" s="436">
        <f t="shared" ref="D266:E281" si="101">F266+H266+M266</f>
        <v>0</v>
      </c>
      <c r="E266" s="436">
        <f t="shared" si="101"/>
        <v>0</v>
      </c>
      <c r="F266" s="95"/>
      <c r="G266" s="95"/>
      <c r="H266" s="95"/>
      <c r="I266" s="95"/>
      <c r="J266" s="436">
        <f t="shared" ref="J266:J286" si="102">K266+L266+O266</f>
        <v>0</v>
      </c>
      <c r="K266" s="95"/>
      <c r="L266" s="95"/>
      <c r="M266" s="95"/>
      <c r="N266" s="95"/>
      <c r="O266" s="95"/>
      <c r="P266" s="436" t="s">
        <v>807</v>
      </c>
      <c r="Q266" s="436" t="s">
        <v>807</v>
      </c>
      <c r="R266" s="436" t="s">
        <v>807</v>
      </c>
      <c r="S266" s="436" t="s">
        <v>807</v>
      </c>
      <c r="T266" s="436" t="s">
        <v>807</v>
      </c>
      <c r="U266" s="436" t="s">
        <v>807</v>
      </c>
      <c r="V266" s="98" t="s">
        <v>357</v>
      </c>
      <c r="W266" s="439"/>
      <c r="X266" s="442">
        <f t="shared" si="90"/>
        <v>0</v>
      </c>
      <c r="Y266" s="442">
        <f t="shared" si="91"/>
        <v>0</v>
      </c>
      <c r="Z266" s="442">
        <f t="shared" si="92"/>
        <v>0</v>
      </c>
      <c r="AA266" s="442">
        <f>IF(Таблица1050!$E$9=0,0,J266*10000/Таблица1050!$E$9)</f>
        <v>0</v>
      </c>
      <c r="AB266" s="446" t="s">
        <v>807</v>
      </c>
    </row>
    <row r="267" spans="1:28" s="73" customFormat="1" x14ac:dyDescent="0.15">
      <c r="A267" s="383" t="s">
        <v>812</v>
      </c>
      <c r="B267" s="377" t="s">
        <v>1246</v>
      </c>
      <c r="C267" s="431" t="s">
        <v>1403</v>
      </c>
      <c r="D267" s="436">
        <f t="shared" si="101"/>
        <v>0</v>
      </c>
      <c r="E267" s="436">
        <f t="shared" si="101"/>
        <v>0</v>
      </c>
      <c r="F267" s="95"/>
      <c r="G267" s="95"/>
      <c r="H267" s="95"/>
      <c r="I267" s="95"/>
      <c r="J267" s="436">
        <f t="shared" si="102"/>
        <v>0</v>
      </c>
      <c r="K267" s="95"/>
      <c r="L267" s="95"/>
      <c r="M267" s="95"/>
      <c r="N267" s="95"/>
      <c r="O267" s="95"/>
      <c r="P267" s="436" t="s">
        <v>807</v>
      </c>
      <c r="Q267" s="436" t="s">
        <v>807</v>
      </c>
      <c r="R267" s="436" t="s">
        <v>807</v>
      </c>
      <c r="S267" s="436" t="s">
        <v>807</v>
      </c>
      <c r="T267" s="436" t="s">
        <v>807</v>
      </c>
      <c r="U267" s="436" t="s">
        <v>807</v>
      </c>
      <c r="V267" s="98" t="s">
        <v>357</v>
      </c>
      <c r="W267" s="439"/>
      <c r="X267" s="442">
        <f t="shared" si="90"/>
        <v>0</v>
      </c>
      <c r="Y267" s="442">
        <f t="shared" si="91"/>
        <v>0</v>
      </c>
      <c r="Z267" s="442">
        <f t="shared" si="92"/>
        <v>0</v>
      </c>
      <c r="AA267" s="442">
        <f>IF(Таблица1050!$E$9=0,0,J267*10000/Таблица1050!$E$9)</f>
        <v>0</v>
      </c>
      <c r="AB267" s="446" t="s">
        <v>807</v>
      </c>
    </row>
    <row r="268" spans="1:28" s="73" customFormat="1" x14ac:dyDescent="0.15">
      <c r="A268" s="383" t="s">
        <v>813</v>
      </c>
      <c r="B268" s="377" t="s">
        <v>1247</v>
      </c>
      <c r="C268" s="431" t="s">
        <v>1404</v>
      </c>
      <c r="D268" s="436">
        <f t="shared" si="101"/>
        <v>0</v>
      </c>
      <c r="E268" s="436">
        <f t="shared" si="101"/>
        <v>0</v>
      </c>
      <c r="F268" s="95"/>
      <c r="G268" s="95"/>
      <c r="H268" s="95"/>
      <c r="I268" s="95"/>
      <c r="J268" s="436">
        <f t="shared" si="102"/>
        <v>0</v>
      </c>
      <c r="K268" s="95"/>
      <c r="L268" s="95"/>
      <c r="M268" s="95"/>
      <c r="N268" s="95"/>
      <c r="O268" s="95"/>
      <c r="P268" s="436" t="s">
        <v>807</v>
      </c>
      <c r="Q268" s="436" t="s">
        <v>807</v>
      </c>
      <c r="R268" s="436" t="s">
        <v>807</v>
      </c>
      <c r="S268" s="436" t="s">
        <v>807</v>
      </c>
      <c r="T268" s="436" t="s">
        <v>807</v>
      </c>
      <c r="U268" s="436" t="s">
        <v>807</v>
      </c>
      <c r="V268" s="98" t="s">
        <v>357</v>
      </c>
      <c r="W268" s="439"/>
      <c r="X268" s="442">
        <f t="shared" si="90"/>
        <v>0</v>
      </c>
      <c r="Y268" s="442">
        <f t="shared" si="91"/>
        <v>0</v>
      </c>
      <c r="Z268" s="442">
        <f t="shared" si="92"/>
        <v>0</v>
      </c>
      <c r="AA268" s="442">
        <f>IF(Таблица1050!$E$9=0,0,J268*10000/Таблица1050!$E$9)</f>
        <v>0</v>
      </c>
      <c r="AB268" s="446" t="s">
        <v>807</v>
      </c>
    </row>
    <row r="269" spans="1:28" s="73" customFormat="1" ht="21" x14ac:dyDescent="0.15">
      <c r="A269" s="383" t="s">
        <v>814</v>
      </c>
      <c r="B269" s="377" t="s">
        <v>1248</v>
      </c>
      <c r="C269" s="431" t="s">
        <v>1405</v>
      </c>
      <c r="D269" s="436">
        <f t="shared" si="101"/>
        <v>0</v>
      </c>
      <c r="E269" s="436">
        <f t="shared" si="101"/>
        <v>0</v>
      </c>
      <c r="F269" s="95"/>
      <c r="G269" s="95"/>
      <c r="H269" s="95"/>
      <c r="I269" s="95"/>
      <c r="J269" s="436">
        <f t="shared" si="102"/>
        <v>0</v>
      </c>
      <c r="K269" s="95"/>
      <c r="L269" s="95"/>
      <c r="M269" s="95"/>
      <c r="N269" s="95"/>
      <c r="O269" s="95"/>
      <c r="P269" s="436" t="s">
        <v>807</v>
      </c>
      <c r="Q269" s="436" t="s">
        <v>807</v>
      </c>
      <c r="R269" s="436" t="s">
        <v>807</v>
      </c>
      <c r="S269" s="436" t="s">
        <v>807</v>
      </c>
      <c r="T269" s="436" t="s">
        <v>807</v>
      </c>
      <c r="U269" s="436" t="s">
        <v>807</v>
      </c>
      <c r="V269" s="98" t="s">
        <v>357</v>
      </c>
      <c r="W269" s="439"/>
      <c r="X269" s="442">
        <f t="shared" si="90"/>
        <v>0</v>
      </c>
      <c r="Y269" s="442">
        <f t="shared" si="91"/>
        <v>0</v>
      </c>
      <c r="Z269" s="442">
        <f t="shared" si="92"/>
        <v>0</v>
      </c>
      <c r="AA269" s="442">
        <f>IF(Таблица1050!$E$9=0,0,J269*10000/Таблица1050!$E$9)</f>
        <v>0</v>
      </c>
      <c r="AB269" s="446" t="s">
        <v>807</v>
      </c>
    </row>
    <row r="270" spans="1:28" s="73" customFormat="1" ht="21" x14ac:dyDescent="0.15">
      <c r="A270" s="383" t="s">
        <v>815</v>
      </c>
      <c r="B270" s="377" t="s">
        <v>1249</v>
      </c>
      <c r="C270" s="431" t="s">
        <v>1406</v>
      </c>
      <c r="D270" s="436">
        <f t="shared" si="101"/>
        <v>0</v>
      </c>
      <c r="E270" s="436">
        <f t="shared" si="101"/>
        <v>0</v>
      </c>
      <c r="F270" s="95"/>
      <c r="G270" s="95"/>
      <c r="H270" s="95"/>
      <c r="I270" s="95"/>
      <c r="J270" s="436">
        <f t="shared" si="102"/>
        <v>0</v>
      </c>
      <c r="K270" s="95"/>
      <c r="L270" s="95"/>
      <c r="M270" s="95"/>
      <c r="N270" s="95"/>
      <c r="O270" s="95"/>
      <c r="P270" s="436" t="s">
        <v>807</v>
      </c>
      <c r="Q270" s="436" t="s">
        <v>807</v>
      </c>
      <c r="R270" s="436" t="s">
        <v>807</v>
      </c>
      <c r="S270" s="436" t="s">
        <v>807</v>
      </c>
      <c r="T270" s="436" t="s">
        <v>807</v>
      </c>
      <c r="U270" s="436" t="s">
        <v>807</v>
      </c>
      <c r="V270" s="98" t="s">
        <v>357</v>
      </c>
      <c r="W270" s="439"/>
      <c r="X270" s="442">
        <f t="shared" si="90"/>
        <v>0</v>
      </c>
      <c r="Y270" s="442">
        <f t="shared" si="91"/>
        <v>0</v>
      </c>
      <c r="Z270" s="442">
        <f t="shared" si="92"/>
        <v>0</v>
      </c>
      <c r="AA270" s="442">
        <f>IF(Таблица1050!$E$9=0,0,J270*10000/Таблица1050!$E$9)</f>
        <v>0</v>
      </c>
      <c r="AB270" s="446" t="s">
        <v>807</v>
      </c>
    </row>
    <row r="271" spans="1:28" s="73" customFormat="1" x14ac:dyDescent="0.15">
      <c r="A271" s="383" t="s">
        <v>816</v>
      </c>
      <c r="B271" s="377" t="s">
        <v>1250</v>
      </c>
      <c r="C271" s="431" t="s">
        <v>1407</v>
      </c>
      <c r="D271" s="436">
        <f t="shared" si="101"/>
        <v>0</v>
      </c>
      <c r="E271" s="436">
        <f t="shared" si="101"/>
        <v>0</v>
      </c>
      <c r="F271" s="95"/>
      <c r="G271" s="95"/>
      <c r="H271" s="95"/>
      <c r="I271" s="95"/>
      <c r="J271" s="436">
        <f t="shared" si="102"/>
        <v>0</v>
      </c>
      <c r="K271" s="95"/>
      <c r="L271" s="95"/>
      <c r="M271" s="95"/>
      <c r="N271" s="95"/>
      <c r="O271" s="95"/>
      <c r="P271" s="436" t="s">
        <v>807</v>
      </c>
      <c r="Q271" s="436" t="s">
        <v>807</v>
      </c>
      <c r="R271" s="436" t="s">
        <v>807</v>
      </c>
      <c r="S271" s="436" t="s">
        <v>807</v>
      </c>
      <c r="T271" s="436" t="s">
        <v>807</v>
      </c>
      <c r="U271" s="436" t="s">
        <v>807</v>
      </c>
      <c r="V271" s="98" t="s">
        <v>357</v>
      </c>
      <c r="W271" s="439"/>
      <c r="X271" s="442">
        <f t="shared" si="90"/>
        <v>0</v>
      </c>
      <c r="Y271" s="442">
        <f t="shared" si="91"/>
        <v>0</v>
      </c>
      <c r="Z271" s="442">
        <f t="shared" si="92"/>
        <v>0</v>
      </c>
      <c r="AA271" s="442">
        <f>IF(Таблица1050!$E$9=0,0,J271*10000/Таблица1050!$E$9)</f>
        <v>0</v>
      </c>
      <c r="AB271" s="446" t="s">
        <v>807</v>
      </c>
    </row>
    <row r="272" spans="1:28" s="73" customFormat="1" x14ac:dyDescent="0.15">
      <c r="A272" s="384" t="s">
        <v>817</v>
      </c>
      <c r="B272" s="377" t="s">
        <v>1251</v>
      </c>
      <c r="C272" s="431" t="s">
        <v>1408</v>
      </c>
      <c r="D272" s="436">
        <f t="shared" si="101"/>
        <v>0</v>
      </c>
      <c r="E272" s="436">
        <f t="shared" si="101"/>
        <v>0</v>
      </c>
      <c r="F272" s="95"/>
      <c r="G272" s="95"/>
      <c r="H272" s="95"/>
      <c r="I272" s="95"/>
      <c r="J272" s="436">
        <f t="shared" si="102"/>
        <v>0</v>
      </c>
      <c r="K272" s="95"/>
      <c r="L272" s="95"/>
      <c r="M272" s="95"/>
      <c r="N272" s="95"/>
      <c r="O272" s="95"/>
      <c r="P272" s="436" t="s">
        <v>807</v>
      </c>
      <c r="Q272" s="436" t="s">
        <v>807</v>
      </c>
      <c r="R272" s="436" t="s">
        <v>807</v>
      </c>
      <c r="S272" s="436" t="s">
        <v>807</v>
      </c>
      <c r="T272" s="436" t="s">
        <v>807</v>
      </c>
      <c r="U272" s="436" t="s">
        <v>807</v>
      </c>
      <c r="V272" s="98" t="s">
        <v>357</v>
      </c>
      <c r="W272" s="439"/>
      <c r="X272" s="442">
        <f t="shared" si="90"/>
        <v>0</v>
      </c>
      <c r="Y272" s="442">
        <f t="shared" si="91"/>
        <v>0</v>
      </c>
      <c r="Z272" s="442">
        <f t="shared" si="92"/>
        <v>0</v>
      </c>
      <c r="AA272" s="442">
        <f>IF(Таблица1050!$E$9=0,0,J272*10000/Таблица1050!$E$9)</f>
        <v>0</v>
      </c>
      <c r="AB272" s="446" t="s">
        <v>807</v>
      </c>
    </row>
    <row r="273" spans="1:28" s="73" customFormat="1" x14ac:dyDescent="0.15">
      <c r="A273" s="383" t="s">
        <v>1489</v>
      </c>
      <c r="B273" s="377" t="s">
        <v>1252</v>
      </c>
      <c r="C273" s="431" t="s">
        <v>1409</v>
      </c>
      <c r="D273" s="436">
        <f t="shared" si="101"/>
        <v>0</v>
      </c>
      <c r="E273" s="436">
        <f t="shared" si="101"/>
        <v>0</v>
      </c>
      <c r="F273" s="95"/>
      <c r="G273" s="95"/>
      <c r="H273" s="95"/>
      <c r="I273" s="95"/>
      <c r="J273" s="436">
        <f t="shared" si="102"/>
        <v>0</v>
      </c>
      <c r="K273" s="95"/>
      <c r="L273" s="95"/>
      <c r="M273" s="95"/>
      <c r="N273" s="95"/>
      <c r="O273" s="95"/>
      <c r="P273" s="436" t="s">
        <v>807</v>
      </c>
      <c r="Q273" s="436" t="s">
        <v>807</v>
      </c>
      <c r="R273" s="436" t="s">
        <v>807</v>
      </c>
      <c r="S273" s="436" t="s">
        <v>807</v>
      </c>
      <c r="T273" s="436" t="s">
        <v>807</v>
      </c>
      <c r="U273" s="436" t="s">
        <v>807</v>
      </c>
      <c r="V273" s="98" t="s">
        <v>357</v>
      </c>
      <c r="W273" s="439"/>
      <c r="X273" s="442">
        <f t="shared" si="90"/>
        <v>0</v>
      </c>
      <c r="Y273" s="442">
        <f t="shared" si="91"/>
        <v>0</v>
      </c>
      <c r="Z273" s="442">
        <f t="shared" si="92"/>
        <v>0</v>
      </c>
      <c r="AA273" s="442">
        <f>IF(Таблица1050!$E$9=0,0,J273*10000/Таблица1050!$E$9)</f>
        <v>0</v>
      </c>
      <c r="AB273" s="446" t="s">
        <v>807</v>
      </c>
    </row>
    <row r="274" spans="1:28" s="73" customFormat="1" ht="21" x14ac:dyDescent="0.15">
      <c r="A274" s="101" t="s">
        <v>1490</v>
      </c>
      <c r="B274" s="245" t="s">
        <v>801</v>
      </c>
      <c r="C274" s="431" t="s">
        <v>1410</v>
      </c>
      <c r="D274" s="436">
        <f>F274+H274+M274</f>
        <v>0</v>
      </c>
      <c r="E274" s="436">
        <f>G274+I274+N274</f>
        <v>0</v>
      </c>
      <c r="F274" s="436">
        <f>SUM(F275,F276:F282,F283)</f>
        <v>0</v>
      </c>
      <c r="G274" s="436">
        <f>SUM(G275,G276:G282,G283)</f>
        <v>0</v>
      </c>
      <c r="H274" s="436">
        <f>SUM(H275,H276:H282,H283)</f>
        <v>0</v>
      </c>
      <c r="I274" s="436">
        <f>SUM(I275,I276:I282,I283)</f>
        <v>0</v>
      </c>
      <c r="J274" s="436">
        <f>K274+L274+O274</f>
        <v>0</v>
      </c>
      <c r="K274" s="436">
        <f>SUM(K275,K276:K282,K283)</f>
        <v>0</v>
      </c>
      <c r="L274" s="436">
        <f>SUM(L275,L276:L282,L283)</f>
        <v>0</v>
      </c>
      <c r="M274" s="436">
        <f>SUM(M275,M276:M282,M283)</f>
        <v>0</v>
      </c>
      <c r="N274" s="436">
        <f>SUM(N275,N276:N282,N283)</f>
        <v>0</v>
      </c>
      <c r="O274" s="436">
        <f>SUM(O275,O276:O282,O283)</f>
        <v>0</v>
      </c>
      <c r="P274" s="436" t="s">
        <v>807</v>
      </c>
      <c r="Q274" s="436" t="s">
        <v>807</v>
      </c>
      <c r="R274" s="436" t="s">
        <v>807</v>
      </c>
      <c r="S274" s="436" t="s">
        <v>807</v>
      </c>
      <c r="T274" s="436" t="s">
        <v>807</v>
      </c>
      <c r="U274" s="436" t="s">
        <v>807</v>
      </c>
      <c r="V274" s="98" t="s">
        <v>357</v>
      </c>
      <c r="W274" s="436">
        <f>SUM(W275,W276:W282,W283)</f>
        <v>0</v>
      </c>
      <c r="X274" s="442">
        <f t="shared" si="90"/>
        <v>0</v>
      </c>
      <c r="Y274" s="442">
        <f t="shared" si="91"/>
        <v>0</v>
      </c>
      <c r="Z274" s="442">
        <f t="shared" si="92"/>
        <v>0</v>
      </c>
      <c r="AA274" s="442">
        <f>IF(Таблица1050!$E$9=0,0,J274*10000/Таблица1050!$E$9)</f>
        <v>0</v>
      </c>
      <c r="AB274" s="446" t="s">
        <v>807</v>
      </c>
    </row>
    <row r="275" spans="1:28" s="73" customFormat="1" ht="31.5" x14ac:dyDescent="0.15">
      <c r="A275" s="385" t="s">
        <v>1491</v>
      </c>
      <c r="B275" s="377" t="s">
        <v>1253</v>
      </c>
      <c r="C275" s="431" t="s">
        <v>1411</v>
      </c>
      <c r="D275" s="436">
        <f t="shared" si="101"/>
        <v>0</v>
      </c>
      <c r="E275" s="436">
        <f t="shared" si="101"/>
        <v>0</v>
      </c>
      <c r="F275" s="155"/>
      <c r="G275" s="155"/>
      <c r="H275" s="155"/>
      <c r="I275" s="155"/>
      <c r="J275" s="436">
        <f t="shared" si="102"/>
        <v>0</v>
      </c>
      <c r="K275" s="155"/>
      <c r="L275" s="155"/>
      <c r="M275" s="155"/>
      <c r="N275" s="155"/>
      <c r="O275" s="155"/>
      <c r="P275" s="436" t="s">
        <v>807</v>
      </c>
      <c r="Q275" s="436" t="s">
        <v>807</v>
      </c>
      <c r="R275" s="436" t="s">
        <v>807</v>
      </c>
      <c r="S275" s="436" t="s">
        <v>807</v>
      </c>
      <c r="T275" s="436" t="s">
        <v>807</v>
      </c>
      <c r="U275" s="436" t="s">
        <v>807</v>
      </c>
      <c r="V275" s="98" t="s">
        <v>357</v>
      </c>
      <c r="W275" s="439"/>
      <c r="X275" s="442">
        <f t="shared" si="90"/>
        <v>0</v>
      </c>
      <c r="Y275" s="442">
        <f t="shared" si="91"/>
        <v>0</v>
      </c>
      <c r="Z275" s="442">
        <f t="shared" si="92"/>
        <v>0</v>
      </c>
      <c r="AA275" s="442">
        <f>IF(Таблица1050!$E$9=0,0,J275*10000/Таблица1050!$E$9)</f>
        <v>0</v>
      </c>
      <c r="AB275" s="446" t="s">
        <v>807</v>
      </c>
    </row>
    <row r="276" spans="1:28" s="73" customFormat="1" ht="21" x14ac:dyDescent="0.15">
      <c r="A276" s="383" t="s">
        <v>827</v>
      </c>
      <c r="B276" s="377" t="s">
        <v>1254</v>
      </c>
      <c r="C276" s="431" t="s">
        <v>1412</v>
      </c>
      <c r="D276" s="436">
        <f t="shared" si="101"/>
        <v>0</v>
      </c>
      <c r="E276" s="436">
        <f t="shared" si="101"/>
        <v>0</v>
      </c>
      <c r="F276" s="95"/>
      <c r="G276" s="95"/>
      <c r="H276" s="95"/>
      <c r="I276" s="95"/>
      <c r="J276" s="436">
        <f t="shared" si="102"/>
        <v>0</v>
      </c>
      <c r="K276" s="95"/>
      <c r="L276" s="95"/>
      <c r="M276" s="95"/>
      <c r="N276" s="95"/>
      <c r="O276" s="95"/>
      <c r="P276" s="436" t="s">
        <v>807</v>
      </c>
      <c r="Q276" s="436" t="s">
        <v>807</v>
      </c>
      <c r="R276" s="436" t="s">
        <v>807</v>
      </c>
      <c r="S276" s="436" t="s">
        <v>807</v>
      </c>
      <c r="T276" s="436" t="s">
        <v>807</v>
      </c>
      <c r="U276" s="436" t="s">
        <v>807</v>
      </c>
      <c r="V276" s="98" t="s">
        <v>357</v>
      </c>
      <c r="W276" s="439"/>
      <c r="X276" s="442">
        <f t="shared" si="90"/>
        <v>0</v>
      </c>
      <c r="Y276" s="442">
        <f t="shared" si="91"/>
        <v>0</v>
      </c>
      <c r="Z276" s="442">
        <f t="shared" si="92"/>
        <v>0</v>
      </c>
      <c r="AA276" s="442">
        <f>IF(Таблица1050!$E$9=0,0,J276*10000/Таблица1050!$E$9)</f>
        <v>0</v>
      </c>
      <c r="AB276" s="446" t="s">
        <v>807</v>
      </c>
    </row>
    <row r="277" spans="1:28" s="73" customFormat="1" x14ac:dyDescent="0.15">
      <c r="A277" s="386" t="s">
        <v>1492</v>
      </c>
      <c r="B277" s="377" t="s">
        <v>1255</v>
      </c>
      <c r="C277" s="431" t="s">
        <v>1413</v>
      </c>
      <c r="D277" s="436">
        <f t="shared" si="101"/>
        <v>0</v>
      </c>
      <c r="E277" s="436">
        <f t="shared" si="101"/>
        <v>0</v>
      </c>
      <c r="F277" s="95"/>
      <c r="G277" s="95"/>
      <c r="H277" s="95"/>
      <c r="I277" s="95"/>
      <c r="J277" s="436">
        <f t="shared" si="102"/>
        <v>0</v>
      </c>
      <c r="K277" s="95"/>
      <c r="L277" s="95"/>
      <c r="M277" s="95"/>
      <c r="N277" s="95"/>
      <c r="O277" s="95"/>
      <c r="P277" s="436" t="s">
        <v>807</v>
      </c>
      <c r="Q277" s="436" t="s">
        <v>807</v>
      </c>
      <c r="R277" s="436" t="s">
        <v>807</v>
      </c>
      <c r="S277" s="436" t="s">
        <v>807</v>
      </c>
      <c r="T277" s="436" t="s">
        <v>807</v>
      </c>
      <c r="U277" s="436" t="s">
        <v>807</v>
      </c>
      <c r="V277" s="98" t="s">
        <v>357</v>
      </c>
      <c r="W277" s="439"/>
      <c r="X277" s="442">
        <f t="shared" si="90"/>
        <v>0</v>
      </c>
      <c r="Y277" s="442">
        <f t="shared" si="91"/>
        <v>0</v>
      </c>
      <c r="Z277" s="442">
        <f t="shared" si="92"/>
        <v>0</v>
      </c>
      <c r="AA277" s="442">
        <f>IF(Таблица1050!$E$9=0,0,J277*10000/Таблица1050!$E$9)</f>
        <v>0</v>
      </c>
      <c r="AB277" s="446" t="s">
        <v>807</v>
      </c>
    </row>
    <row r="278" spans="1:28" s="73" customFormat="1" x14ac:dyDescent="0.15">
      <c r="A278" s="383" t="s">
        <v>819</v>
      </c>
      <c r="B278" s="377" t="s">
        <v>1256</v>
      </c>
      <c r="C278" s="431" t="s">
        <v>1414</v>
      </c>
      <c r="D278" s="436">
        <f t="shared" si="101"/>
        <v>0</v>
      </c>
      <c r="E278" s="436">
        <f t="shared" si="101"/>
        <v>0</v>
      </c>
      <c r="F278" s="95"/>
      <c r="G278" s="95"/>
      <c r="H278" s="95"/>
      <c r="I278" s="95"/>
      <c r="J278" s="436">
        <f t="shared" si="102"/>
        <v>0</v>
      </c>
      <c r="K278" s="95"/>
      <c r="L278" s="95"/>
      <c r="M278" s="95"/>
      <c r="N278" s="95"/>
      <c r="O278" s="95"/>
      <c r="P278" s="436" t="s">
        <v>807</v>
      </c>
      <c r="Q278" s="436" t="s">
        <v>807</v>
      </c>
      <c r="R278" s="436" t="s">
        <v>807</v>
      </c>
      <c r="S278" s="436" t="s">
        <v>807</v>
      </c>
      <c r="T278" s="436" t="s">
        <v>807</v>
      </c>
      <c r="U278" s="436" t="s">
        <v>807</v>
      </c>
      <c r="V278" s="98" t="s">
        <v>357</v>
      </c>
      <c r="W278" s="439"/>
      <c r="X278" s="442">
        <f t="shared" si="90"/>
        <v>0</v>
      </c>
      <c r="Y278" s="442">
        <f t="shared" si="91"/>
        <v>0</v>
      </c>
      <c r="Z278" s="442">
        <f t="shared" si="92"/>
        <v>0</v>
      </c>
      <c r="AA278" s="442">
        <f>IF(Таблица1050!$E$9=0,0,J278*10000/Таблица1050!$E$9)</f>
        <v>0</v>
      </c>
      <c r="AB278" s="446" t="s">
        <v>807</v>
      </c>
    </row>
    <row r="279" spans="1:28" s="73" customFormat="1" ht="31.5" x14ac:dyDescent="0.15">
      <c r="A279" s="385" t="s">
        <v>1493</v>
      </c>
      <c r="B279" s="377" t="s">
        <v>1257</v>
      </c>
      <c r="C279" s="431" t="s">
        <v>1415</v>
      </c>
      <c r="D279" s="436">
        <f t="shared" si="101"/>
        <v>0</v>
      </c>
      <c r="E279" s="436">
        <f t="shared" si="101"/>
        <v>0</v>
      </c>
      <c r="F279" s="95"/>
      <c r="G279" s="95"/>
      <c r="H279" s="95"/>
      <c r="I279" s="95"/>
      <c r="J279" s="436">
        <f t="shared" si="102"/>
        <v>0</v>
      </c>
      <c r="K279" s="95"/>
      <c r="L279" s="95"/>
      <c r="M279" s="95"/>
      <c r="N279" s="95"/>
      <c r="O279" s="95"/>
      <c r="P279" s="436" t="s">
        <v>807</v>
      </c>
      <c r="Q279" s="436" t="s">
        <v>807</v>
      </c>
      <c r="R279" s="436" t="s">
        <v>807</v>
      </c>
      <c r="S279" s="436" t="s">
        <v>807</v>
      </c>
      <c r="T279" s="436" t="s">
        <v>807</v>
      </c>
      <c r="U279" s="436" t="s">
        <v>807</v>
      </c>
      <c r="V279" s="98" t="s">
        <v>357</v>
      </c>
      <c r="W279" s="439"/>
      <c r="X279" s="442">
        <f t="shared" si="90"/>
        <v>0</v>
      </c>
      <c r="Y279" s="442">
        <f t="shared" si="91"/>
        <v>0</v>
      </c>
      <c r="Z279" s="442">
        <f t="shared" si="92"/>
        <v>0</v>
      </c>
      <c r="AA279" s="442">
        <f>IF(Таблица1050!$E$9=0,0,J279*10000/Таблица1050!$E$9)</f>
        <v>0</v>
      </c>
      <c r="AB279" s="446" t="s">
        <v>807</v>
      </c>
    </row>
    <row r="280" spans="1:28" s="73" customFormat="1" x14ac:dyDescent="0.15">
      <c r="A280" s="383" t="s">
        <v>820</v>
      </c>
      <c r="B280" s="377" t="s">
        <v>1258</v>
      </c>
      <c r="C280" s="431" t="s">
        <v>1416</v>
      </c>
      <c r="D280" s="436">
        <f t="shared" si="101"/>
        <v>0</v>
      </c>
      <c r="E280" s="436">
        <f t="shared" si="101"/>
        <v>0</v>
      </c>
      <c r="F280" s="95"/>
      <c r="G280" s="95"/>
      <c r="H280" s="95"/>
      <c r="I280" s="95"/>
      <c r="J280" s="436">
        <f t="shared" si="102"/>
        <v>0</v>
      </c>
      <c r="K280" s="95"/>
      <c r="L280" s="95"/>
      <c r="M280" s="95"/>
      <c r="N280" s="95"/>
      <c r="O280" s="95"/>
      <c r="P280" s="436" t="s">
        <v>807</v>
      </c>
      <c r="Q280" s="436" t="s">
        <v>807</v>
      </c>
      <c r="R280" s="436" t="s">
        <v>807</v>
      </c>
      <c r="S280" s="436" t="s">
        <v>807</v>
      </c>
      <c r="T280" s="436" t="s">
        <v>807</v>
      </c>
      <c r="U280" s="436" t="s">
        <v>807</v>
      </c>
      <c r="V280" s="98" t="s">
        <v>357</v>
      </c>
      <c r="W280" s="439"/>
      <c r="X280" s="442">
        <f t="shared" si="90"/>
        <v>0</v>
      </c>
      <c r="Y280" s="442">
        <f t="shared" si="91"/>
        <v>0</v>
      </c>
      <c r="Z280" s="442">
        <f t="shared" si="92"/>
        <v>0</v>
      </c>
      <c r="AA280" s="442">
        <f>IF(Таблица1050!$E$9=0,0,J280*10000/Таблица1050!$E$9)</f>
        <v>0</v>
      </c>
      <c r="AB280" s="446" t="s">
        <v>807</v>
      </c>
    </row>
    <row r="281" spans="1:28" s="73" customFormat="1" x14ac:dyDescent="0.15">
      <c r="A281" s="384" t="s">
        <v>821</v>
      </c>
      <c r="B281" s="377" t="s">
        <v>1259</v>
      </c>
      <c r="C281" s="431" t="s">
        <v>1417</v>
      </c>
      <c r="D281" s="436">
        <f t="shared" si="101"/>
        <v>0</v>
      </c>
      <c r="E281" s="436">
        <f t="shared" si="101"/>
        <v>0</v>
      </c>
      <c r="F281" s="95"/>
      <c r="G281" s="95"/>
      <c r="H281" s="95"/>
      <c r="I281" s="95"/>
      <c r="J281" s="436">
        <f t="shared" si="102"/>
        <v>0</v>
      </c>
      <c r="K281" s="95"/>
      <c r="L281" s="95"/>
      <c r="M281" s="95"/>
      <c r="N281" s="95"/>
      <c r="O281" s="95"/>
      <c r="P281" s="436" t="s">
        <v>807</v>
      </c>
      <c r="Q281" s="436" t="s">
        <v>807</v>
      </c>
      <c r="R281" s="436" t="s">
        <v>807</v>
      </c>
      <c r="S281" s="436" t="s">
        <v>807</v>
      </c>
      <c r="T281" s="436" t="s">
        <v>807</v>
      </c>
      <c r="U281" s="436" t="s">
        <v>807</v>
      </c>
      <c r="V281" s="98" t="s">
        <v>357</v>
      </c>
      <c r="W281" s="439"/>
      <c r="X281" s="442">
        <f t="shared" si="90"/>
        <v>0</v>
      </c>
      <c r="Y281" s="442">
        <f t="shared" si="91"/>
        <v>0</v>
      </c>
      <c r="Z281" s="442">
        <f t="shared" si="92"/>
        <v>0</v>
      </c>
      <c r="AA281" s="442">
        <f>IF(Таблица1050!$E$9=0,0,J281*10000/Таблица1050!$E$9)</f>
        <v>0</v>
      </c>
      <c r="AB281" s="446" t="s">
        <v>807</v>
      </c>
    </row>
    <row r="282" spans="1:28" s="73" customFormat="1" ht="21" x14ac:dyDescent="0.15">
      <c r="A282" s="383" t="s">
        <v>1494</v>
      </c>
      <c r="B282" s="377" t="s">
        <v>1260</v>
      </c>
      <c r="C282" s="431" t="s">
        <v>1418</v>
      </c>
      <c r="D282" s="436">
        <f t="shared" ref="D282:E297" si="103">F282+H282+M282</f>
        <v>0</v>
      </c>
      <c r="E282" s="436">
        <f t="shared" si="103"/>
        <v>0</v>
      </c>
      <c r="F282" s="95"/>
      <c r="G282" s="95"/>
      <c r="H282" s="95"/>
      <c r="I282" s="95"/>
      <c r="J282" s="436">
        <f t="shared" si="102"/>
        <v>0</v>
      </c>
      <c r="K282" s="95"/>
      <c r="L282" s="95"/>
      <c r="M282" s="95"/>
      <c r="N282" s="95"/>
      <c r="O282" s="95"/>
      <c r="P282" s="436" t="s">
        <v>807</v>
      </c>
      <c r="Q282" s="436" t="s">
        <v>807</v>
      </c>
      <c r="R282" s="436" t="s">
        <v>807</v>
      </c>
      <c r="S282" s="436" t="s">
        <v>807</v>
      </c>
      <c r="T282" s="436" t="s">
        <v>807</v>
      </c>
      <c r="U282" s="436" t="s">
        <v>807</v>
      </c>
      <c r="V282" s="98" t="s">
        <v>357</v>
      </c>
      <c r="W282" s="439"/>
      <c r="X282" s="442">
        <f t="shared" si="90"/>
        <v>0</v>
      </c>
      <c r="Y282" s="442">
        <f t="shared" si="91"/>
        <v>0</v>
      </c>
      <c r="Z282" s="442">
        <f t="shared" si="92"/>
        <v>0</v>
      </c>
      <c r="AA282" s="442">
        <f>IF(Таблица1050!$E$9=0,0,J282*10000/Таблица1050!$E$9)</f>
        <v>0</v>
      </c>
      <c r="AB282" s="446" t="s">
        <v>807</v>
      </c>
    </row>
    <row r="283" spans="1:28" s="73" customFormat="1" x14ac:dyDescent="0.15">
      <c r="A283" s="384" t="s">
        <v>822</v>
      </c>
      <c r="B283" s="377" t="s">
        <v>1261</v>
      </c>
      <c r="C283" s="431" t="s">
        <v>1419</v>
      </c>
      <c r="D283" s="436">
        <f t="shared" si="103"/>
        <v>0</v>
      </c>
      <c r="E283" s="436">
        <f t="shared" si="103"/>
        <v>0</v>
      </c>
      <c r="F283" s="95"/>
      <c r="G283" s="95"/>
      <c r="H283" s="95"/>
      <c r="I283" s="95"/>
      <c r="J283" s="436">
        <f t="shared" si="102"/>
        <v>0</v>
      </c>
      <c r="K283" s="95"/>
      <c r="L283" s="95"/>
      <c r="M283" s="95"/>
      <c r="N283" s="95"/>
      <c r="O283" s="95"/>
      <c r="P283" s="436" t="s">
        <v>807</v>
      </c>
      <c r="Q283" s="436" t="s">
        <v>807</v>
      </c>
      <c r="R283" s="436" t="s">
        <v>807</v>
      </c>
      <c r="S283" s="436" t="s">
        <v>807</v>
      </c>
      <c r="T283" s="436" t="s">
        <v>807</v>
      </c>
      <c r="U283" s="436" t="s">
        <v>807</v>
      </c>
      <c r="V283" s="98" t="s">
        <v>357</v>
      </c>
      <c r="W283" s="439"/>
      <c r="X283" s="442">
        <f t="shared" si="90"/>
        <v>0</v>
      </c>
      <c r="Y283" s="442">
        <f t="shared" si="91"/>
        <v>0</v>
      </c>
      <c r="Z283" s="442">
        <f t="shared" si="92"/>
        <v>0</v>
      </c>
      <c r="AA283" s="442">
        <f>IF(Таблица1050!$E$9=0,0,J283*10000/Таблица1050!$E$9)</f>
        <v>0</v>
      </c>
      <c r="AB283" s="446" t="s">
        <v>807</v>
      </c>
    </row>
    <row r="284" spans="1:28" s="73" customFormat="1" ht="21" x14ac:dyDescent="0.15">
      <c r="A284" s="101" t="s">
        <v>1495</v>
      </c>
      <c r="B284" s="245" t="s">
        <v>802</v>
      </c>
      <c r="C284" s="431" t="s">
        <v>1420</v>
      </c>
      <c r="D284" s="436">
        <f>F284+H284+M284</f>
        <v>0</v>
      </c>
      <c r="E284" s="436">
        <f>G284+I284+N284</f>
        <v>0</v>
      </c>
      <c r="F284" s="436">
        <f>SUM(F285,F286,F287,F288,F289,F290,F291,F292,F293:F294,F295,F296:F297,F309)</f>
        <v>0</v>
      </c>
      <c r="G284" s="436">
        <f>SUM(G285,G286,G287,G288,G289,G290,G291,G292,G293:G294,G295,G296:G297,G309)</f>
        <v>0</v>
      </c>
      <c r="H284" s="436">
        <f>SUM(H285,H286,H287,H288,H289,H290,H291,H292,H293:H294,H295,H296:H297,H309)</f>
        <v>0</v>
      </c>
      <c r="I284" s="436">
        <f>SUM(I285,I286,I287,I288,I289,I290,I291,I292,I293:I294,I295,I296:I297,I309)</f>
        <v>0</v>
      </c>
      <c r="J284" s="436">
        <f>K284+L284+O284</f>
        <v>0</v>
      </c>
      <c r="K284" s="436">
        <f>SUM(K285,K286,K287,K288,K289,K290,K291,K292,K293:K294,K295,K296:K297,K309)</f>
        <v>0</v>
      </c>
      <c r="L284" s="436">
        <f>SUM(L285,L286,L287,L288,L289,L290,L291,L292,L293:L294,L295,L296:L297,L309)</f>
        <v>0</v>
      </c>
      <c r="M284" s="436">
        <f>SUM(M285,M286,M287,M288,M289,M290,M291,M292,M293:M294,M295,M296:M297,M309)</f>
        <v>0</v>
      </c>
      <c r="N284" s="436">
        <f>SUM(N285,N286,N287,N288,N289,N290,N291,N292,N293:N294,N295,N296:N297,N309)</f>
        <v>0</v>
      </c>
      <c r="O284" s="436">
        <f>SUM(O285,O286,O287,O288,O289,O290,O291,O292,O293:O294,O295,O296:O297,O309)</f>
        <v>0</v>
      </c>
      <c r="P284" s="436" t="s">
        <v>807</v>
      </c>
      <c r="Q284" s="436" t="s">
        <v>807</v>
      </c>
      <c r="R284" s="436" t="s">
        <v>807</v>
      </c>
      <c r="S284" s="436" t="s">
        <v>807</v>
      </c>
      <c r="T284" s="436" t="s">
        <v>807</v>
      </c>
      <c r="U284" s="436" t="s">
        <v>807</v>
      </c>
      <c r="V284" s="98" t="s">
        <v>357</v>
      </c>
      <c r="W284" s="436">
        <f>SUM(W285,W286,W287,W288,W289,W290,W291,W292,W293:W294,W295,W296:W297,W309)</f>
        <v>0</v>
      </c>
      <c r="X284" s="442">
        <f t="shared" si="90"/>
        <v>0</v>
      </c>
      <c r="Y284" s="442">
        <f t="shared" si="91"/>
        <v>0</v>
      </c>
      <c r="Z284" s="442">
        <f t="shared" si="92"/>
        <v>0</v>
      </c>
      <c r="AA284" s="442">
        <f>IF(Таблица1050!$E$9=0,0,J284*10000/Таблица1050!$E$9)</f>
        <v>0</v>
      </c>
      <c r="AB284" s="446" t="s">
        <v>807</v>
      </c>
    </row>
    <row r="285" spans="1:28" s="73" customFormat="1" ht="21" x14ac:dyDescent="0.15">
      <c r="A285" s="383" t="s">
        <v>1496</v>
      </c>
      <c r="B285" s="300" t="s">
        <v>1262</v>
      </c>
      <c r="C285" s="431" t="s">
        <v>1421</v>
      </c>
      <c r="D285" s="436">
        <f t="shared" si="103"/>
        <v>0</v>
      </c>
      <c r="E285" s="436">
        <f t="shared" si="103"/>
        <v>0</v>
      </c>
      <c r="F285" s="95"/>
      <c r="G285" s="95"/>
      <c r="H285" s="95"/>
      <c r="I285" s="95"/>
      <c r="J285" s="436">
        <f>K285+L285+O285</f>
        <v>0</v>
      </c>
      <c r="K285" s="95"/>
      <c r="L285" s="95"/>
      <c r="M285" s="95"/>
      <c r="N285" s="95"/>
      <c r="O285" s="95"/>
      <c r="P285" s="436" t="s">
        <v>807</v>
      </c>
      <c r="Q285" s="436" t="s">
        <v>807</v>
      </c>
      <c r="R285" s="436" t="s">
        <v>807</v>
      </c>
      <c r="S285" s="436" t="s">
        <v>807</v>
      </c>
      <c r="T285" s="436" t="s">
        <v>807</v>
      </c>
      <c r="U285" s="436" t="s">
        <v>807</v>
      </c>
      <c r="V285" s="98" t="s">
        <v>357</v>
      </c>
      <c r="W285" s="439"/>
      <c r="X285" s="442">
        <f t="shared" si="90"/>
        <v>0</v>
      </c>
      <c r="Y285" s="442">
        <f t="shared" si="91"/>
        <v>0</v>
      </c>
      <c r="Z285" s="442">
        <f t="shared" si="92"/>
        <v>0</v>
      </c>
      <c r="AA285" s="442">
        <f>IF(Таблица1050!$E$9=0,0,J285*10000/Таблица1050!$E$9)</f>
        <v>0</v>
      </c>
      <c r="AB285" s="446" t="s">
        <v>807</v>
      </c>
    </row>
    <row r="286" spans="1:28" s="73" customFormat="1" ht="31.5" x14ac:dyDescent="0.15">
      <c r="A286" s="383" t="s">
        <v>1497</v>
      </c>
      <c r="B286" s="300" t="s">
        <v>1263</v>
      </c>
      <c r="C286" s="431" t="s">
        <v>1422</v>
      </c>
      <c r="D286" s="436">
        <f t="shared" si="103"/>
        <v>0</v>
      </c>
      <c r="E286" s="436">
        <f t="shared" si="103"/>
        <v>0</v>
      </c>
      <c r="F286" s="95"/>
      <c r="G286" s="95"/>
      <c r="H286" s="95"/>
      <c r="I286" s="95"/>
      <c r="J286" s="436">
        <f t="shared" si="102"/>
        <v>0</v>
      </c>
      <c r="K286" s="95"/>
      <c r="L286" s="95"/>
      <c r="M286" s="95"/>
      <c r="N286" s="95"/>
      <c r="O286" s="95"/>
      <c r="P286" s="436" t="s">
        <v>807</v>
      </c>
      <c r="Q286" s="436" t="s">
        <v>807</v>
      </c>
      <c r="R286" s="436" t="s">
        <v>807</v>
      </c>
      <c r="S286" s="436" t="s">
        <v>807</v>
      </c>
      <c r="T286" s="436" t="s">
        <v>807</v>
      </c>
      <c r="U286" s="436" t="s">
        <v>807</v>
      </c>
      <c r="V286" s="98" t="s">
        <v>357</v>
      </c>
      <c r="W286" s="439"/>
      <c r="X286" s="442">
        <f t="shared" si="90"/>
        <v>0</v>
      </c>
      <c r="Y286" s="442">
        <f t="shared" si="91"/>
        <v>0</v>
      </c>
      <c r="Z286" s="442">
        <f t="shared" si="92"/>
        <v>0</v>
      </c>
      <c r="AA286" s="442">
        <f>IF(Таблица1050!$E$9=0,0,J286*10000/Таблица1050!$E$9)</f>
        <v>0</v>
      </c>
      <c r="AB286" s="446" t="s">
        <v>807</v>
      </c>
    </row>
    <row r="287" spans="1:28" s="73" customFormat="1" ht="21" x14ac:dyDescent="0.15">
      <c r="A287" s="385" t="s">
        <v>1498</v>
      </c>
      <c r="B287" s="300" t="s">
        <v>1264</v>
      </c>
      <c r="C287" s="431" t="s">
        <v>1423</v>
      </c>
      <c r="D287" s="436">
        <f t="shared" si="103"/>
        <v>0</v>
      </c>
      <c r="E287" s="436">
        <f t="shared" si="103"/>
        <v>0</v>
      </c>
      <c r="F287" s="95"/>
      <c r="G287" s="95"/>
      <c r="H287" s="95"/>
      <c r="I287" s="95"/>
      <c r="J287" s="436">
        <f>K287+L287+O287</f>
        <v>0</v>
      </c>
      <c r="K287" s="95"/>
      <c r="L287" s="95"/>
      <c r="M287" s="95"/>
      <c r="N287" s="95"/>
      <c r="O287" s="95"/>
      <c r="P287" s="436" t="s">
        <v>807</v>
      </c>
      <c r="Q287" s="436" t="s">
        <v>807</v>
      </c>
      <c r="R287" s="436" t="s">
        <v>807</v>
      </c>
      <c r="S287" s="436" t="s">
        <v>807</v>
      </c>
      <c r="T287" s="436" t="s">
        <v>807</v>
      </c>
      <c r="U287" s="436" t="s">
        <v>807</v>
      </c>
      <c r="V287" s="98" t="s">
        <v>357</v>
      </c>
      <c r="W287" s="439"/>
      <c r="X287" s="442">
        <f t="shared" si="90"/>
        <v>0</v>
      </c>
      <c r="Y287" s="442">
        <f t="shared" si="91"/>
        <v>0</v>
      </c>
      <c r="Z287" s="442">
        <f t="shared" si="92"/>
        <v>0</v>
      </c>
      <c r="AA287" s="442">
        <f>IF(Таблица1050!$E$9=0,0,J287*10000/Таблица1050!$E$9)</f>
        <v>0</v>
      </c>
      <c r="AB287" s="446" t="s">
        <v>807</v>
      </c>
    </row>
    <row r="288" spans="1:28" s="73" customFormat="1" ht="21" x14ac:dyDescent="0.15">
      <c r="A288" s="383" t="s">
        <v>1499</v>
      </c>
      <c r="B288" s="300" t="s">
        <v>1265</v>
      </c>
      <c r="C288" s="431" t="s">
        <v>1424</v>
      </c>
      <c r="D288" s="436">
        <f t="shared" si="103"/>
        <v>0</v>
      </c>
      <c r="E288" s="436">
        <f t="shared" si="103"/>
        <v>0</v>
      </c>
      <c r="F288" s="95"/>
      <c r="G288" s="95"/>
      <c r="H288" s="95"/>
      <c r="I288" s="95"/>
      <c r="J288" s="436">
        <f t="shared" ref="J288:J292" si="104">K288+L288+O288</f>
        <v>0</v>
      </c>
      <c r="K288" s="95"/>
      <c r="L288" s="95"/>
      <c r="M288" s="95"/>
      <c r="N288" s="95"/>
      <c r="O288" s="95"/>
      <c r="P288" s="436" t="s">
        <v>807</v>
      </c>
      <c r="Q288" s="436" t="s">
        <v>807</v>
      </c>
      <c r="R288" s="436" t="s">
        <v>807</v>
      </c>
      <c r="S288" s="436" t="s">
        <v>807</v>
      </c>
      <c r="T288" s="436" t="s">
        <v>807</v>
      </c>
      <c r="U288" s="436" t="s">
        <v>807</v>
      </c>
      <c r="V288" s="98" t="s">
        <v>357</v>
      </c>
      <c r="W288" s="439"/>
      <c r="X288" s="442">
        <f t="shared" si="90"/>
        <v>0</v>
      </c>
      <c r="Y288" s="442">
        <f t="shared" si="91"/>
        <v>0</v>
      </c>
      <c r="Z288" s="442">
        <f t="shared" si="92"/>
        <v>0</v>
      </c>
      <c r="AA288" s="442">
        <f>IF(Таблица1050!$E$9=0,0,J288*10000/Таблица1050!$E$9)</f>
        <v>0</v>
      </c>
      <c r="AB288" s="446" t="s">
        <v>807</v>
      </c>
    </row>
    <row r="289" spans="1:28" s="73" customFormat="1" ht="21" x14ac:dyDescent="0.15">
      <c r="A289" s="383" t="s">
        <v>1500</v>
      </c>
      <c r="B289" s="300" t="s">
        <v>1266</v>
      </c>
      <c r="C289" s="431" t="s">
        <v>1425</v>
      </c>
      <c r="D289" s="436">
        <f t="shared" si="103"/>
        <v>0</v>
      </c>
      <c r="E289" s="436">
        <f t="shared" si="103"/>
        <v>0</v>
      </c>
      <c r="F289" s="95"/>
      <c r="G289" s="95"/>
      <c r="H289" s="95"/>
      <c r="I289" s="95"/>
      <c r="J289" s="436">
        <f t="shared" si="104"/>
        <v>0</v>
      </c>
      <c r="K289" s="95"/>
      <c r="L289" s="95"/>
      <c r="M289" s="95"/>
      <c r="N289" s="95"/>
      <c r="O289" s="95"/>
      <c r="P289" s="436" t="s">
        <v>807</v>
      </c>
      <c r="Q289" s="436" t="s">
        <v>807</v>
      </c>
      <c r="R289" s="436" t="s">
        <v>807</v>
      </c>
      <c r="S289" s="436" t="s">
        <v>807</v>
      </c>
      <c r="T289" s="436" t="s">
        <v>807</v>
      </c>
      <c r="U289" s="436" t="s">
        <v>807</v>
      </c>
      <c r="V289" s="98" t="s">
        <v>357</v>
      </c>
      <c r="W289" s="439"/>
      <c r="X289" s="442">
        <f t="shared" si="90"/>
        <v>0</v>
      </c>
      <c r="Y289" s="442">
        <f t="shared" si="91"/>
        <v>0</v>
      </c>
      <c r="Z289" s="442">
        <f t="shared" si="92"/>
        <v>0</v>
      </c>
      <c r="AA289" s="442">
        <f>IF(Таблица1050!$E$9=0,0,J289*10000/Таблица1050!$E$9)</f>
        <v>0</v>
      </c>
      <c r="AB289" s="446" t="s">
        <v>807</v>
      </c>
    </row>
    <row r="290" spans="1:28" s="73" customFormat="1" x14ac:dyDescent="0.15">
      <c r="A290" s="383" t="s">
        <v>1501</v>
      </c>
      <c r="B290" s="300" t="s">
        <v>1267</v>
      </c>
      <c r="C290" s="431" t="s">
        <v>1426</v>
      </c>
      <c r="D290" s="436">
        <f t="shared" si="103"/>
        <v>0</v>
      </c>
      <c r="E290" s="436">
        <f t="shared" si="103"/>
        <v>0</v>
      </c>
      <c r="F290" s="95"/>
      <c r="G290" s="95"/>
      <c r="H290" s="95"/>
      <c r="I290" s="95"/>
      <c r="J290" s="436">
        <f t="shared" si="104"/>
        <v>0</v>
      </c>
      <c r="K290" s="95"/>
      <c r="L290" s="95"/>
      <c r="M290" s="95"/>
      <c r="N290" s="95"/>
      <c r="O290" s="95"/>
      <c r="P290" s="436" t="s">
        <v>807</v>
      </c>
      <c r="Q290" s="436" t="s">
        <v>807</v>
      </c>
      <c r="R290" s="436" t="s">
        <v>807</v>
      </c>
      <c r="S290" s="436" t="s">
        <v>807</v>
      </c>
      <c r="T290" s="436" t="s">
        <v>807</v>
      </c>
      <c r="U290" s="436" t="s">
        <v>807</v>
      </c>
      <c r="V290" s="98" t="s">
        <v>357</v>
      </c>
      <c r="W290" s="439"/>
      <c r="X290" s="442">
        <f t="shared" si="90"/>
        <v>0</v>
      </c>
      <c r="Y290" s="442">
        <f t="shared" si="91"/>
        <v>0</v>
      </c>
      <c r="Z290" s="442">
        <f t="shared" si="92"/>
        <v>0</v>
      </c>
      <c r="AA290" s="442">
        <f>IF(Таблица1050!$E$9=0,0,J290*10000/Таблица1050!$E$9)</f>
        <v>0</v>
      </c>
      <c r="AB290" s="446" t="s">
        <v>807</v>
      </c>
    </row>
    <row r="291" spans="1:28" s="73" customFormat="1" ht="52.5" x14ac:dyDescent="0.15">
      <c r="A291" s="383" t="s">
        <v>1502</v>
      </c>
      <c r="B291" s="300" t="s">
        <v>1268</v>
      </c>
      <c r="C291" s="431" t="s">
        <v>1427</v>
      </c>
      <c r="D291" s="436">
        <f t="shared" si="103"/>
        <v>0</v>
      </c>
      <c r="E291" s="436">
        <f t="shared" si="103"/>
        <v>0</v>
      </c>
      <c r="F291" s="95"/>
      <c r="G291" s="95"/>
      <c r="H291" s="95"/>
      <c r="I291" s="95"/>
      <c r="J291" s="436">
        <f t="shared" si="104"/>
        <v>0</v>
      </c>
      <c r="K291" s="95"/>
      <c r="L291" s="95"/>
      <c r="M291" s="95"/>
      <c r="N291" s="95"/>
      <c r="O291" s="95"/>
      <c r="P291" s="436" t="s">
        <v>807</v>
      </c>
      <c r="Q291" s="436" t="s">
        <v>807</v>
      </c>
      <c r="R291" s="436" t="s">
        <v>807</v>
      </c>
      <c r="S291" s="436" t="s">
        <v>807</v>
      </c>
      <c r="T291" s="436" t="s">
        <v>807</v>
      </c>
      <c r="U291" s="436" t="s">
        <v>807</v>
      </c>
      <c r="V291" s="98" t="s">
        <v>357</v>
      </c>
      <c r="W291" s="439"/>
      <c r="X291" s="442">
        <f t="shared" si="90"/>
        <v>0</v>
      </c>
      <c r="Y291" s="442">
        <f t="shared" si="91"/>
        <v>0</v>
      </c>
      <c r="Z291" s="442">
        <f t="shared" si="92"/>
        <v>0</v>
      </c>
      <c r="AA291" s="442">
        <f>IF(Таблица1050!$E$9=0,0,J291*10000/Таблица1050!$E$9)</f>
        <v>0</v>
      </c>
      <c r="AB291" s="446" t="s">
        <v>807</v>
      </c>
    </row>
    <row r="292" spans="1:28" s="73" customFormat="1" x14ac:dyDescent="0.15">
      <c r="A292" s="383" t="s">
        <v>1503</v>
      </c>
      <c r="B292" s="300" t="s">
        <v>1269</v>
      </c>
      <c r="C292" s="431" t="s">
        <v>1428</v>
      </c>
      <c r="D292" s="436">
        <f t="shared" si="103"/>
        <v>0</v>
      </c>
      <c r="E292" s="436">
        <f t="shared" si="103"/>
        <v>0</v>
      </c>
      <c r="F292" s="95"/>
      <c r="G292" s="95"/>
      <c r="H292" s="95"/>
      <c r="I292" s="95"/>
      <c r="J292" s="436">
        <f t="shared" si="104"/>
        <v>0</v>
      </c>
      <c r="K292" s="95"/>
      <c r="L292" s="95"/>
      <c r="M292" s="95"/>
      <c r="N292" s="95"/>
      <c r="O292" s="95"/>
      <c r="P292" s="436" t="s">
        <v>807</v>
      </c>
      <c r="Q292" s="436" t="s">
        <v>807</v>
      </c>
      <c r="R292" s="436" t="s">
        <v>807</v>
      </c>
      <c r="S292" s="436" t="s">
        <v>807</v>
      </c>
      <c r="T292" s="436" t="s">
        <v>807</v>
      </c>
      <c r="U292" s="436" t="s">
        <v>807</v>
      </c>
      <c r="V292" s="98" t="s">
        <v>357</v>
      </c>
      <c r="W292" s="439"/>
      <c r="X292" s="442">
        <f t="shared" si="90"/>
        <v>0</v>
      </c>
      <c r="Y292" s="442">
        <f t="shared" si="91"/>
        <v>0</v>
      </c>
      <c r="Z292" s="442">
        <f t="shared" si="92"/>
        <v>0</v>
      </c>
      <c r="AA292" s="442">
        <f>IF(Таблица1050!$E$9=0,0,J292*10000/Таблица1050!$E$9)</f>
        <v>0</v>
      </c>
      <c r="AB292" s="446" t="s">
        <v>807</v>
      </c>
    </row>
    <row r="293" spans="1:28" s="73" customFormat="1" ht="21" x14ac:dyDescent="0.15">
      <c r="A293" s="385" t="s">
        <v>1504</v>
      </c>
      <c r="B293" s="300" t="s">
        <v>1270</v>
      </c>
      <c r="C293" s="431" t="s">
        <v>1429</v>
      </c>
      <c r="D293" s="436">
        <f t="shared" si="103"/>
        <v>0</v>
      </c>
      <c r="E293" s="436">
        <f t="shared" si="103"/>
        <v>0</v>
      </c>
      <c r="F293" s="95"/>
      <c r="G293" s="95"/>
      <c r="H293" s="95"/>
      <c r="I293" s="95"/>
      <c r="J293" s="436">
        <f>K293+L293+O293</f>
        <v>0</v>
      </c>
      <c r="K293" s="95"/>
      <c r="L293" s="95"/>
      <c r="M293" s="95"/>
      <c r="N293" s="95"/>
      <c r="O293" s="95"/>
      <c r="P293" s="436" t="s">
        <v>807</v>
      </c>
      <c r="Q293" s="436" t="s">
        <v>807</v>
      </c>
      <c r="R293" s="436" t="s">
        <v>807</v>
      </c>
      <c r="S293" s="436" t="s">
        <v>807</v>
      </c>
      <c r="T293" s="436" t="s">
        <v>807</v>
      </c>
      <c r="U293" s="436" t="s">
        <v>807</v>
      </c>
      <c r="V293" s="98" t="s">
        <v>357</v>
      </c>
      <c r="W293" s="439"/>
      <c r="X293" s="442">
        <f t="shared" si="90"/>
        <v>0</v>
      </c>
      <c r="Y293" s="442">
        <f t="shared" si="91"/>
        <v>0</v>
      </c>
      <c r="Z293" s="442">
        <f t="shared" si="92"/>
        <v>0</v>
      </c>
      <c r="AA293" s="442">
        <f>IF(Таблица1050!$E$9=0,0,J293*10000/Таблица1050!$E$9)</f>
        <v>0</v>
      </c>
      <c r="AB293" s="446" t="s">
        <v>807</v>
      </c>
    </row>
    <row r="294" spans="1:28" s="73" customFormat="1" ht="63" x14ac:dyDescent="0.15">
      <c r="A294" s="383" t="s">
        <v>1505</v>
      </c>
      <c r="B294" s="300" t="s">
        <v>1271</v>
      </c>
      <c r="C294" s="431" t="s">
        <v>1430</v>
      </c>
      <c r="D294" s="436">
        <f t="shared" si="103"/>
        <v>0</v>
      </c>
      <c r="E294" s="436">
        <f>G294+I294+N294</f>
        <v>0</v>
      </c>
      <c r="F294" s="95"/>
      <c r="G294" s="95"/>
      <c r="H294" s="95"/>
      <c r="I294" s="95"/>
      <c r="J294" s="436">
        <f>K294+L294+O294</f>
        <v>0</v>
      </c>
      <c r="K294" s="95"/>
      <c r="L294" s="95"/>
      <c r="M294" s="95"/>
      <c r="N294" s="95"/>
      <c r="O294" s="95"/>
      <c r="P294" s="436" t="s">
        <v>807</v>
      </c>
      <c r="Q294" s="436" t="s">
        <v>807</v>
      </c>
      <c r="R294" s="436" t="s">
        <v>807</v>
      </c>
      <c r="S294" s="436" t="s">
        <v>807</v>
      </c>
      <c r="T294" s="436" t="s">
        <v>807</v>
      </c>
      <c r="U294" s="436" t="s">
        <v>807</v>
      </c>
      <c r="V294" s="98" t="s">
        <v>357</v>
      </c>
      <c r="W294" s="439"/>
      <c r="X294" s="442">
        <f t="shared" si="90"/>
        <v>0</v>
      </c>
      <c r="Y294" s="442">
        <f t="shared" si="91"/>
        <v>0</v>
      </c>
      <c r="Z294" s="442">
        <f t="shared" si="92"/>
        <v>0</v>
      </c>
      <c r="AA294" s="442">
        <f>IF(Таблица1050!$E$9=0,0,J294*10000/Таблица1050!$E$9)</f>
        <v>0</v>
      </c>
      <c r="AB294" s="446" t="s">
        <v>807</v>
      </c>
    </row>
    <row r="295" spans="1:28" s="73" customFormat="1" ht="42" x14ac:dyDescent="0.15">
      <c r="A295" s="385" t="s">
        <v>1506</v>
      </c>
      <c r="B295" s="300" t="s">
        <v>1272</v>
      </c>
      <c r="C295" s="431" t="s">
        <v>1431</v>
      </c>
      <c r="D295" s="436">
        <f t="shared" si="103"/>
        <v>0</v>
      </c>
      <c r="E295" s="436">
        <f t="shared" si="103"/>
        <v>0</v>
      </c>
      <c r="F295" s="95"/>
      <c r="G295" s="95"/>
      <c r="H295" s="95"/>
      <c r="I295" s="95"/>
      <c r="J295" s="436">
        <f t="shared" ref="J295:J306" si="105">K295+L295+O295</f>
        <v>0</v>
      </c>
      <c r="K295" s="95"/>
      <c r="L295" s="95"/>
      <c r="M295" s="95"/>
      <c r="N295" s="95"/>
      <c r="O295" s="95"/>
      <c r="P295" s="436" t="s">
        <v>807</v>
      </c>
      <c r="Q295" s="436" t="s">
        <v>807</v>
      </c>
      <c r="R295" s="436" t="s">
        <v>807</v>
      </c>
      <c r="S295" s="436" t="s">
        <v>807</v>
      </c>
      <c r="T295" s="436" t="s">
        <v>807</v>
      </c>
      <c r="U295" s="436" t="s">
        <v>807</v>
      </c>
      <c r="V295" s="98" t="s">
        <v>357</v>
      </c>
      <c r="W295" s="439"/>
      <c r="X295" s="442">
        <f t="shared" si="90"/>
        <v>0</v>
      </c>
      <c r="Y295" s="442">
        <f t="shared" si="91"/>
        <v>0</v>
      </c>
      <c r="Z295" s="442">
        <f t="shared" si="92"/>
        <v>0</v>
      </c>
      <c r="AA295" s="442">
        <f>IF(Таблица1050!$E$9=0,0,J295*10000/Таблица1050!$E$9)</f>
        <v>0</v>
      </c>
      <c r="AB295" s="446" t="s">
        <v>807</v>
      </c>
    </row>
    <row r="296" spans="1:28" s="73" customFormat="1" x14ac:dyDescent="0.15">
      <c r="A296" s="383" t="s">
        <v>823</v>
      </c>
      <c r="B296" s="300" t="s">
        <v>1273</v>
      </c>
      <c r="C296" s="431" t="s">
        <v>1432</v>
      </c>
      <c r="D296" s="436">
        <f t="shared" si="103"/>
        <v>0</v>
      </c>
      <c r="E296" s="436">
        <f t="shared" si="103"/>
        <v>0</v>
      </c>
      <c r="F296" s="95"/>
      <c r="G296" s="95"/>
      <c r="H296" s="95"/>
      <c r="I296" s="95"/>
      <c r="J296" s="436">
        <f t="shared" si="105"/>
        <v>0</v>
      </c>
      <c r="K296" s="95"/>
      <c r="L296" s="95"/>
      <c r="M296" s="95"/>
      <c r="N296" s="95"/>
      <c r="O296" s="95"/>
      <c r="P296" s="436" t="s">
        <v>807</v>
      </c>
      <c r="Q296" s="436" t="s">
        <v>807</v>
      </c>
      <c r="R296" s="436" t="s">
        <v>807</v>
      </c>
      <c r="S296" s="436" t="s">
        <v>807</v>
      </c>
      <c r="T296" s="436" t="s">
        <v>807</v>
      </c>
      <c r="U296" s="436" t="s">
        <v>807</v>
      </c>
      <c r="V296" s="98" t="s">
        <v>357</v>
      </c>
      <c r="W296" s="439"/>
      <c r="X296" s="442">
        <f t="shared" si="90"/>
        <v>0</v>
      </c>
      <c r="Y296" s="442">
        <f t="shared" si="91"/>
        <v>0</v>
      </c>
      <c r="Z296" s="442">
        <f t="shared" si="92"/>
        <v>0</v>
      </c>
      <c r="AA296" s="442">
        <f>IF(Таблица1050!$E$9=0,0,J296*10000/Таблица1050!$E$9)</f>
        <v>0</v>
      </c>
      <c r="AB296" s="446" t="s">
        <v>807</v>
      </c>
    </row>
    <row r="297" spans="1:28" s="73" customFormat="1" x14ac:dyDescent="0.15">
      <c r="A297" s="383" t="s">
        <v>824</v>
      </c>
      <c r="B297" s="300" t="s">
        <v>1274</v>
      </c>
      <c r="C297" s="431" t="s">
        <v>1433</v>
      </c>
      <c r="D297" s="436">
        <f t="shared" si="103"/>
        <v>0</v>
      </c>
      <c r="E297" s="436">
        <f t="shared" si="103"/>
        <v>0</v>
      </c>
      <c r="F297" s="95"/>
      <c r="G297" s="95"/>
      <c r="H297" s="95"/>
      <c r="I297" s="95"/>
      <c r="J297" s="436">
        <f t="shared" si="105"/>
        <v>0</v>
      </c>
      <c r="K297" s="95"/>
      <c r="L297" s="95"/>
      <c r="M297" s="95"/>
      <c r="N297" s="95"/>
      <c r="O297" s="95"/>
      <c r="P297" s="436" t="s">
        <v>807</v>
      </c>
      <c r="Q297" s="436" t="s">
        <v>807</v>
      </c>
      <c r="R297" s="436" t="s">
        <v>807</v>
      </c>
      <c r="S297" s="436" t="s">
        <v>807</v>
      </c>
      <c r="T297" s="436" t="s">
        <v>807</v>
      </c>
      <c r="U297" s="436" t="s">
        <v>807</v>
      </c>
      <c r="V297" s="98" t="s">
        <v>357</v>
      </c>
      <c r="W297" s="439"/>
      <c r="X297" s="442">
        <f t="shared" si="90"/>
        <v>0</v>
      </c>
      <c r="Y297" s="442">
        <f t="shared" si="91"/>
        <v>0</v>
      </c>
      <c r="Z297" s="442">
        <f t="shared" si="92"/>
        <v>0</v>
      </c>
      <c r="AA297" s="442">
        <f>IF(Таблица1050!$E$9=0,0,J297*10000/Таблица1050!$E$9)</f>
        <v>0</v>
      </c>
      <c r="AB297" s="446" t="s">
        <v>807</v>
      </c>
    </row>
    <row r="298" spans="1:28" s="73" customFormat="1" ht="21" x14ac:dyDescent="0.15">
      <c r="A298" s="101" t="s">
        <v>1507</v>
      </c>
      <c r="B298" s="259" t="s">
        <v>806</v>
      </c>
      <c r="C298" s="431" t="s">
        <v>1434</v>
      </c>
      <c r="D298" s="436">
        <f>F298+H298+M298</f>
        <v>0</v>
      </c>
      <c r="E298" s="436">
        <f>G298+I298+N298</f>
        <v>0</v>
      </c>
      <c r="F298" s="436">
        <f>F299+F300+F301+F302</f>
        <v>0</v>
      </c>
      <c r="G298" s="436">
        <f t="shared" ref="G298:H298" si="106">G299+G300+G301+G302</f>
        <v>0</v>
      </c>
      <c r="H298" s="436">
        <f t="shared" si="106"/>
        <v>0</v>
      </c>
      <c r="I298" s="436">
        <f>I299+I300+I301+I302</f>
        <v>0</v>
      </c>
      <c r="J298" s="436">
        <f>K298+L298+O298</f>
        <v>0</v>
      </c>
      <c r="K298" s="436">
        <f>K299+K300+K301+K302</f>
        <v>0</v>
      </c>
      <c r="L298" s="436">
        <f t="shared" ref="L298:N298" si="107">L299+L300+L301+L302</f>
        <v>0</v>
      </c>
      <c r="M298" s="436">
        <f t="shared" si="107"/>
        <v>0</v>
      </c>
      <c r="N298" s="436">
        <f t="shared" si="107"/>
        <v>0</v>
      </c>
      <c r="O298" s="436">
        <f>O299+O300+O301+O302</f>
        <v>0</v>
      </c>
      <c r="P298" s="436" t="s">
        <v>807</v>
      </c>
      <c r="Q298" s="436" t="s">
        <v>807</v>
      </c>
      <c r="R298" s="436" t="s">
        <v>807</v>
      </c>
      <c r="S298" s="436" t="s">
        <v>807</v>
      </c>
      <c r="T298" s="436" t="s">
        <v>807</v>
      </c>
      <c r="U298" s="436" t="s">
        <v>807</v>
      </c>
      <c r="V298" s="436" t="s">
        <v>807</v>
      </c>
      <c r="W298" s="436">
        <f>W299+W300+W301+W302</f>
        <v>0</v>
      </c>
      <c r="X298" s="442">
        <f t="shared" si="90"/>
        <v>0</v>
      </c>
      <c r="Y298" s="442">
        <f t="shared" si="91"/>
        <v>0</v>
      </c>
      <c r="Z298" s="442">
        <f t="shared" si="92"/>
        <v>0</v>
      </c>
      <c r="AA298" s="442">
        <f>IF(Таблица1050!$E$9=0,0,J298*10000/Таблица1050!$E$9)</f>
        <v>0</v>
      </c>
      <c r="AB298" s="446" t="s">
        <v>807</v>
      </c>
    </row>
    <row r="299" spans="1:28" s="73" customFormat="1" x14ac:dyDescent="0.15">
      <c r="A299" s="387" t="s">
        <v>825</v>
      </c>
      <c r="B299" s="300" t="s">
        <v>1275</v>
      </c>
      <c r="C299" s="431" t="s">
        <v>1435</v>
      </c>
      <c r="D299" s="436">
        <f t="shared" ref="D299:E309" si="108">F299+H299+M299</f>
        <v>0</v>
      </c>
      <c r="E299" s="436">
        <f t="shared" si="108"/>
        <v>0</v>
      </c>
      <c r="F299" s="95"/>
      <c r="G299" s="95"/>
      <c r="H299" s="95"/>
      <c r="I299" s="95"/>
      <c r="J299" s="436">
        <f t="shared" si="105"/>
        <v>0</v>
      </c>
      <c r="K299" s="95"/>
      <c r="L299" s="95"/>
      <c r="M299" s="437"/>
      <c r="N299" s="437"/>
      <c r="O299" s="437"/>
      <c r="P299" s="95" t="s">
        <v>807</v>
      </c>
      <c r="Q299" s="95" t="s">
        <v>807</v>
      </c>
      <c r="R299" s="95" t="s">
        <v>807</v>
      </c>
      <c r="S299" s="95" t="s">
        <v>807</v>
      </c>
      <c r="T299" s="95" t="s">
        <v>807</v>
      </c>
      <c r="U299" s="95" t="s">
        <v>807</v>
      </c>
      <c r="V299" s="95" t="s">
        <v>807</v>
      </c>
      <c r="W299" s="439"/>
      <c r="X299" s="442">
        <f t="shared" si="90"/>
        <v>0</v>
      </c>
      <c r="Y299" s="442">
        <f t="shared" si="91"/>
        <v>0</v>
      </c>
      <c r="Z299" s="442">
        <f t="shared" si="92"/>
        <v>0</v>
      </c>
      <c r="AA299" s="442">
        <f>IF(Таблица1050!$E$9=0,0,J299*10000/Таблица1050!$E$9)</f>
        <v>0</v>
      </c>
      <c r="AB299" s="446" t="s">
        <v>807</v>
      </c>
    </row>
    <row r="300" spans="1:28" s="73" customFormat="1" x14ac:dyDescent="0.15">
      <c r="A300" s="387" t="s">
        <v>826</v>
      </c>
      <c r="B300" s="300" t="s">
        <v>1276</v>
      </c>
      <c r="C300" s="431" t="s">
        <v>1436</v>
      </c>
      <c r="D300" s="436">
        <f t="shared" si="108"/>
        <v>0</v>
      </c>
      <c r="E300" s="436">
        <f t="shared" si="108"/>
        <v>0</v>
      </c>
      <c r="F300" s="95"/>
      <c r="G300" s="95"/>
      <c r="H300" s="95"/>
      <c r="I300" s="95"/>
      <c r="J300" s="436">
        <f t="shared" si="105"/>
        <v>0</v>
      </c>
      <c r="K300" s="95"/>
      <c r="L300" s="95"/>
      <c r="M300" s="437"/>
      <c r="N300" s="437"/>
      <c r="O300" s="437"/>
      <c r="P300" s="95" t="s">
        <v>807</v>
      </c>
      <c r="Q300" s="95" t="s">
        <v>807</v>
      </c>
      <c r="R300" s="95" t="s">
        <v>807</v>
      </c>
      <c r="S300" s="95" t="s">
        <v>807</v>
      </c>
      <c r="T300" s="95" t="s">
        <v>807</v>
      </c>
      <c r="U300" s="95" t="s">
        <v>807</v>
      </c>
      <c r="V300" s="95" t="s">
        <v>807</v>
      </c>
      <c r="W300" s="439"/>
      <c r="X300" s="442">
        <f t="shared" si="90"/>
        <v>0</v>
      </c>
      <c r="Y300" s="442">
        <f t="shared" si="91"/>
        <v>0</v>
      </c>
      <c r="Z300" s="442">
        <f t="shared" si="92"/>
        <v>0</v>
      </c>
      <c r="AA300" s="442">
        <f>IF(Таблица1050!$E$9=0,0,J300*10000/Таблица1050!$E$9)</f>
        <v>0</v>
      </c>
      <c r="AB300" s="446" t="s">
        <v>807</v>
      </c>
    </row>
    <row r="301" spans="1:28" s="73" customFormat="1" x14ac:dyDescent="0.15">
      <c r="A301" s="387" t="s">
        <v>1508</v>
      </c>
      <c r="B301" s="300" t="s">
        <v>1277</v>
      </c>
      <c r="C301" s="431" t="s">
        <v>1437</v>
      </c>
      <c r="D301" s="436">
        <f t="shared" si="108"/>
        <v>0</v>
      </c>
      <c r="E301" s="436">
        <f t="shared" si="108"/>
        <v>0</v>
      </c>
      <c r="F301" s="95"/>
      <c r="G301" s="95"/>
      <c r="H301" s="95"/>
      <c r="I301" s="95"/>
      <c r="J301" s="436">
        <f t="shared" si="105"/>
        <v>0</v>
      </c>
      <c r="K301" s="95"/>
      <c r="L301" s="95"/>
      <c r="M301" s="437"/>
      <c r="N301" s="437"/>
      <c r="O301" s="437"/>
      <c r="P301" s="95" t="s">
        <v>807</v>
      </c>
      <c r="Q301" s="95" t="s">
        <v>807</v>
      </c>
      <c r="R301" s="95" t="s">
        <v>807</v>
      </c>
      <c r="S301" s="95" t="s">
        <v>807</v>
      </c>
      <c r="T301" s="95" t="s">
        <v>807</v>
      </c>
      <c r="U301" s="95" t="s">
        <v>807</v>
      </c>
      <c r="V301" s="95" t="s">
        <v>807</v>
      </c>
      <c r="W301" s="439"/>
      <c r="X301" s="442">
        <f t="shared" si="90"/>
        <v>0</v>
      </c>
      <c r="Y301" s="442">
        <f t="shared" si="91"/>
        <v>0</v>
      </c>
      <c r="Z301" s="442">
        <f t="shared" si="92"/>
        <v>0</v>
      </c>
      <c r="AA301" s="442">
        <f>IF(Таблица1050!$E$9=0,0,J301*10000/Таблица1050!$E$9)</f>
        <v>0</v>
      </c>
      <c r="AB301" s="446" t="s">
        <v>807</v>
      </c>
    </row>
    <row r="302" spans="1:28" s="73" customFormat="1" x14ac:dyDescent="0.15">
      <c r="A302" s="387" t="s">
        <v>1509</v>
      </c>
      <c r="B302" s="300" t="s">
        <v>1278</v>
      </c>
      <c r="C302" s="431" t="s">
        <v>1438</v>
      </c>
      <c r="D302" s="436">
        <f t="shared" si="108"/>
        <v>0</v>
      </c>
      <c r="E302" s="436">
        <f t="shared" si="108"/>
        <v>0</v>
      </c>
      <c r="F302" s="95"/>
      <c r="G302" s="95"/>
      <c r="H302" s="95"/>
      <c r="I302" s="95"/>
      <c r="J302" s="436">
        <f t="shared" si="105"/>
        <v>0</v>
      </c>
      <c r="K302" s="95"/>
      <c r="L302" s="95"/>
      <c r="M302" s="437"/>
      <c r="N302" s="437"/>
      <c r="O302" s="437"/>
      <c r="P302" s="95" t="s">
        <v>807</v>
      </c>
      <c r="Q302" s="95" t="s">
        <v>807</v>
      </c>
      <c r="R302" s="95" t="s">
        <v>807</v>
      </c>
      <c r="S302" s="95" t="s">
        <v>807</v>
      </c>
      <c r="T302" s="95" t="s">
        <v>807</v>
      </c>
      <c r="U302" s="95" t="s">
        <v>807</v>
      </c>
      <c r="V302" s="95" t="s">
        <v>807</v>
      </c>
      <c r="W302" s="439"/>
      <c r="X302" s="442">
        <f t="shared" si="90"/>
        <v>0</v>
      </c>
      <c r="Y302" s="442">
        <f t="shared" si="91"/>
        <v>0</v>
      </c>
      <c r="Z302" s="442">
        <f t="shared" si="92"/>
        <v>0</v>
      </c>
      <c r="AA302" s="442">
        <f>IF(Таблица1050!$E$9=0,0,J302*10000/Таблица1050!$E$9)</f>
        <v>0</v>
      </c>
      <c r="AB302" s="446" t="s">
        <v>807</v>
      </c>
    </row>
    <row r="303" spans="1:28" s="73" customFormat="1" x14ac:dyDescent="0.15">
      <c r="A303" s="101" t="s">
        <v>1510</v>
      </c>
      <c r="B303" s="259" t="s">
        <v>837</v>
      </c>
      <c r="C303" s="431" t="s">
        <v>1439</v>
      </c>
      <c r="D303" s="436">
        <f t="shared" si="108"/>
        <v>0</v>
      </c>
      <c r="E303" s="436">
        <f t="shared" si="108"/>
        <v>0</v>
      </c>
      <c r="F303" s="436">
        <f>SUM(F304,F305,F306)</f>
        <v>0</v>
      </c>
      <c r="G303" s="436">
        <f>SUM(G304,G305,G306)</f>
        <v>0</v>
      </c>
      <c r="H303" s="436">
        <f>SUM(H304,H305,H306)</f>
        <v>0</v>
      </c>
      <c r="I303" s="436">
        <f>SUM(I304,I305,I306)</f>
        <v>0</v>
      </c>
      <c r="J303" s="436">
        <f t="shared" si="105"/>
        <v>0</v>
      </c>
      <c r="K303" s="436">
        <f>SUM(K304,K305,K306)</f>
        <v>0</v>
      </c>
      <c r="L303" s="436">
        <f>SUM(L304,L305,L306)</f>
        <v>0</v>
      </c>
      <c r="M303" s="436">
        <f>SUM(M304,M305,M306)</f>
        <v>0</v>
      </c>
      <c r="N303" s="436">
        <f>SUM(N304,N305,N306)</f>
        <v>0</v>
      </c>
      <c r="O303" s="436">
        <f>SUM(O304,O305,O306)</f>
        <v>0</v>
      </c>
      <c r="P303" s="436" t="s">
        <v>807</v>
      </c>
      <c r="Q303" s="436" t="s">
        <v>807</v>
      </c>
      <c r="R303" s="436" t="s">
        <v>807</v>
      </c>
      <c r="S303" s="436" t="s">
        <v>807</v>
      </c>
      <c r="T303" s="436" t="s">
        <v>807</v>
      </c>
      <c r="U303" s="436" t="s">
        <v>807</v>
      </c>
      <c r="V303" s="436" t="s">
        <v>357</v>
      </c>
      <c r="W303" s="436">
        <f>SUM(W304,W305,W306)</f>
        <v>0</v>
      </c>
      <c r="X303" s="442">
        <f t="shared" si="90"/>
        <v>0</v>
      </c>
      <c r="Y303" s="442">
        <f t="shared" si="91"/>
        <v>0</v>
      </c>
      <c r="Z303" s="442">
        <f t="shared" si="92"/>
        <v>0</v>
      </c>
      <c r="AA303" s="442">
        <f>IF(Таблица1050!$E$9=0,0,J303*10000/Таблица1050!$E$9)</f>
        <v>0</v>
      </c>
      <c r="AB303" s="446" t="s">
        <v>807</v>
      </c>
    </row>
    <row r="304" spans="1:28" s="73" customFormat="1" ht="31.5" x14ac:dyDescent="0.15">
      <c r="A304" s="388" t="s">
        <v>1279</v>
      </c>
      <c r="B304" s="377" t="s">
        <v>1280</v>
      </c>
      <c r="C304" s="431" t="s">
        <v>1440</v>
      </c>
      <c r="D304" s="436">
        <f t="shared" si="108"/>
        <v>0</v>
      </c>
      <c r="E304" s="436">
        <f t="shared" si="108"/>
        <v>0</v>
      </c>
      <c r="F304" s="95"/>
      <c r="G304" s="95"/>
      <c r="H304" s="95"/>
      <c r="I304" s="95"/>
      <c r="J304" s="436">
        <f t="shared" si="105"/>
        <v>0</v>
      </c>
      <c r="K304" s="95"/>
      <c r="L304" s="95"/>
      <c r="M304" s="95"/>
      <c r="N304" s="95"/>
      <c r="O304" s="95"/>
      <c r="P304" s="436" t="s">
        <v>807</v>
      </c>
      <c r="Q304" s="436" t="s">
        <v>807</v>
      </c>
      <c r="R304" s="436" t="s">
        <v>807</v>
      </c>
      <c r="S304" s="436" t="s">
        <v>807</v>
      </c>
      <c r="T304" s="436" t="s">
        <v>807</v>
      </c>
      <c r="U304" s="436" t="s">
        <v>807</v>
      </c>
      <c r="V304" s="436" t="s">
        <v>357</v>
      </c>
      <c r="W304" s="439"/>
      <c r="X304" s="442">
        <f t="shared" si="90"/>
        <v>0</v>
      </c>
      <c r="Y304" s="442">
        <f t="shared" si="91"/>
        <v>0</v>
      </c>
      <c r="Z304" s="442">
        <f t="shared" si="92"/>
        <v>0</v>
      </c>
      <c r="AA304" s="442">
        <f>IF(Таблица1050!$E$9=0,0,J304*10000/Таблица1050!$E$9)</f>
        <v>0</v>
      </c>
      <c r="AB304" s="446" t="s">
        <v>807</v>
      </c>
    </row>
    <row r="305" spans="1:28" s="73" customFormat="1" ht="31.5" x14ac:dyDescent="0.15">
      <c r="A305" s="388" t="s">
        <v>1281</v>
      </c>
      <c r="B305" s="377" t="s">
        <v>1282</v>
      </c>
      <c r="C305" s="431" t="s">
        <v>1441</v>
      </c>
      <c r="D305" s="436">
        <f t="shared" si="108"/>
        <v>0</v>
      </c>
      <c r="E305" s="436">
        <f t="shared" si="108"/>
        <v>0</v>
      </c>
      <c r="F305" s="95"/>
      <c r="G305" s="95"/>
      <c r="H305" s="95"/>
      <c r="I305" s="95"/>
      <c r="J305" s="436">
        <f t="shared" si="105"/>
        <v>0</v>
      </c>
      <c r="K305" s="95"/>
      <c r="L305" s="95"/>
      <c r="M305" s="95"/>
      <c r="N305" s="95"/>
      <c r="O305" s="95"/>
      <c r="P305" s="436" t="s">
        <v>807</v>
      </c>
      <c r="Q305" s="436" t="s">
        <v>807</v>
      </c>
      <c r="R305" s="436" t="s">
        <v>807</v>
      </c>
      <c r="S305" s="436" t="s">
        <v>807</v>
      </c>
      <c r="T305" s="436" t="s">
        <v>807</v>
      </c>
      <c r="U305" s="436" t="s">
        <v>807</v>
      </c>
      <c r="V305" s="436" t="s">
        <v>357</v>
      </c>
      <c r="W305" s="439"/>
      <c r="X305" s="442">
        <f t="shared" si="90"/>
        <v>0</v>
      </c>
      <c r="Y305" s="442">
        <f t="shared" si="91"/>
        <v>0</v>
      </c>
      <c r="Z305" s="442">
        <f t="shared" si="92"/>
        <v>0</v>
      </c>
      <c r="AA305" s="442">
        <f>IF(Таблица1050!$E$9=0,0,J305*10000/Таблица1050!$E$9)</f>
        <v>0</v>
      </c>
      <c r="AB305" s="446" t="s">
        <v>807</v>
      </c>
    </row>
    <row r="306" spans="1:28" s="73" customFormat="1" ht="21" x14ac:dyDescent="0.15">
      <c r="A306" s="389" t="s">
        <v>829</v>
      </c>
      <c r="B306" s="377" t="s">
        <v>1283</v>
      </c>
      <c r="C306" s="431" t="s">
        <v>1442</v>
      </c>
      <c r="D306" s="436">
        <f t="shared" si="108"/>
        <v>0</v>
      </c>
      <c r="E306" s="436">
        <f t="shared" si="108"/>
        <v>0</v>
      </c>
      <c r="F306" s="95"/>
      <c r="G306" s="95"/>
      <c r="H306" s="95"/>
      <c r="I306" s="95"/>
      <c r="J306" s="436">
        <f t="shared" si="105"/>
        <v>0</v>
      </c>
      <c r="K306" s="95"/>
      <c r="L306" s="95"/>
      <c r="M306" s="95"/>
      <c r="N306" s="95"/>
      <c r="O306" s="95"/>
      <c r="P306" s="436" t="s">
        <v>807</v>
      </c>
      <c r="Q306" s="436" t="s">
        <v>807</v>
      </c>
      <c r="R306" s="436" t="s">
        <v>807</v>
      </c>
      <c r="S306" s="436" t="s">
        <v>807</v>
      </c>
      <c r="T306" s="436" t="s">
        <v>807</v>
      </c>
      <c r="U306" s="436" t="s">
        <v>807</v>
      </c>
      <c r="V306" s="436" t="s">
        <v>357</v>
      </c>
      <c r="W306" s="439"/>
      <c r="X306" s="442">
        <f t="shared" si="90"/>
        <v>0</v>
      </c>
      <c r="Y306" s="442">
        <f t="shared" si="91"/>
        <v>0</v>
      </c>
      <c r="Z306" s="442">
        <f t="shared" si="92"/>
        <v>0</v>
      </c>
      <c r="AA306" s="442">
        <f>IF(Таблица1050!$E$9=0,0,J306*10000/Таблица1050!$E$9)</f>
        <v>0</v>
      </c>
      <c r="AB306" s="446" t="s">
        <v>807</v>
      </c>
    </row>
    <row r="307" spans="1:28" s="73" customFormat="1" x14ac:dyDescent="0.15">
      <c r="A307" s="90" t="s">
        <v>1511</v>
      </c>
      <c r="B307" s="245">
        <v>218</v>
      </c>
      <c r="C307" s="431">
        <v>228</v>
      </c>
      <c r="D307" s="95">
        <f t="shared" si="108"/>
        <v>0</v>
      </c>
      <c r="E307" s="95">
        <f t="shared" si="108"/>
        <v>0</v>
      </c>
      <c r="F307" s="95"/>
      <c r="G307" s="95"/>
      <c r="H307" s="95"/>
      <c r="I307" s="95"/>
      <c r="J307" s="95">
        <f>K307+L307+O307</f>
        <v>0</v>
      </c>
      <c r="K307" s="95"/>
      <c r="L307" s="95"/>
      <c r="M307" s="95"/>
      <c r="N307" s="95"/>
      <c r="O307" s="95"/>
      <c r="P307" s="95" t="s">
        <v>807</v>
      </c>
      <c r="Q307" s="95" t="s">
        <v>807</v>
      </c>
      <c r="R307" s="95" t="s">
        <v>807</v>
      </c>
      <c r="S307" s="95" t="s">
        <v>807</v>
      </c>
      <c r="T307" s="95" t="s">
        <v>807</v>
      </c>
      <c r="U307" s="95" t="s">
        <v>807</v>
      </c>
      <c r="V307" s="438" t="s">
        <v>807</v>
      </c>
      <c r="W307" s="438"/>
      <c r="X307" s="442">
        <f t="shared" si="90"/>
        <v>0</v>
      </c>
      <c r="Y307" s="442">
        <f t="shared" si="91"/>
        <v>0</v>
      </c>
      <c r="Z307" s="442">
        <f t="shared" si="92"/>
        <v>0</v>
      </c>
      <c r="AA307" s="442">
        <f>IF(Таблица1050!$E$9=0,0,J307*10000/Таблица1050!$E$9)</f>
        <v>0</v>
      </c>
      <c r="AB307" s="442">
        <f t="shared" ref="AB307:AB337" si="109">(D307-E307)/1.2</f>
        <v>0</v>
      </c>
    </row>
    <row r="308" spans="1:28" s="73" customFormat="1" ht="31.5" x14ac:dyDescent="0.15">
      <c r="A308" s="426" t="s">
        <v>1370</v>
      </c>
      <c r="B308" s="424" t="s">
        <v>1371</v>
      </c>
      <c r="C308" s="431">
        <v>229</v>
      </c>
      <c r="D308" s="95">
        <f t="shared" si="108"/>
        <v>0</v>
      </c>
      <c r="E308" s="95">
        <f t="shared" si="108"/>
        <v>0</v>
      </c>
      <c r="F308" s="95"/>
      <c r="G308" s="95"/>
      <c r="H308" s="95"/>
      <c r="I308" s="95"/>
      <c r="J308" s="95">
        <f>K308+L308+O308</f>
        <v>0</v>
      </c>
      <c r="K308" s="95"/>
      <c r="L308" s="95"/>
      <c r="M308" s="95"/>
      <c r="N308" s="95"/>
      <c r="O308" s="95"/>
      <c r="P308" s="98" t="s">
        <v>807</v>
      </c>
      <c r="Q308" s="98" t="s">
        <v>807</v>
      </c>
      <c r="R308" s="98" t="s">
        <v>807</v>
      </c>
      <c r="S308" s="98" t="s">
        <v>807</v>
      </c>
      <c r="T308" s="98" t="s">
        <v>807</v>
      </c>
      <c r="U308" s="98" t="s">
        <v>807</v>
      </c>
      <c r="V308" s="98" t="s">
        <v>807</v>
      </c>
      <c r="W308" s="438"/>
      <c r="X308" s="442">
        <f t="shared" si="90"/>
        <v>0</v>
      </c>
      <c r="Y308" s="442">
        <f t="shared" si="91"/>
        <v>0</v>
      </c>
      <c r="Z308" s="442">
        <f t="shared" si="92"/>
        <v>0</v>
      </c>
      <c r="AA308" s="442">
        <f>IF(Таблица1050!$E$9=0,0,J308*10000/Таблица1050!$E$9)</f>
        <v>0</v>
      </c>
      <c r="AB308" s="442">
        <f t="shared" si="109"/>
        <v>0</v>
      </c>
    </row>
    <row r="309" spans="1:28" s="73" customFormat="1" x14ac:dyDescent="0.15">
      <c r="A309" s="425" t="s">
        <v>1302</v>
      </c>
      <c r="B309" s="421" t="s">
        <v>1372</v>
      </c>
      <c r="C309" s="431" t="s">
        <v>1443</v>
      </c>
      <c r="D309" s="95">
        <f t="shared" si="108"/>
        <v>0</v>
      </c>
      <c r="E309" s="95">
        <f t="shared" si="108"/>
        <v>0</v>
      </c>
      <c r="F309" s="95"/>
      <c r="G309" s="95"/>
      <c r="H309" s="95"/>
      <c r="I309" s="95"/>
      <c r="J309" s="95">
        <f>K309+L309+O309</f>
        <v>0</v>
      </c>
      <c r="K309" s="95"/>
      <c r="L309" s="95"/>
      <c r="M309" s="95"/>
      <c r="N309" s="95"/>
      <c r="O309" s="95"/>
      <c r="P309" s="98" t="s">
        <v>807</v>
      </c>
      <c r="Q309" s="98" t="s">
        <v>807</v>
      </c>
      <c r="R309" s="98" t="s">
        <v>807</v>
      </c>
      <c r="S309" s="98" t="s">
        <v>807</v>
      </c>
      <c r="T309" s="98" t="s">
        <v>807</v>
      </c>
      <c r="U309" s="98" t="s">
        <v>807</v>
      </c>
      <c r="V309" s="98" t="s">
        <v>807</v>
      </c>
      <c r="W309" s="438"/>
      <c r="X309" s="442">
        <f t="shared" si="90"/>
        <v>0</v>
      </c>
      <c r="Y309" s="442">
        <f t="shared" si="91"/>
        <v>0</v>
      </c>
      <c r="Z309" s="442">
        <f t="shared" si="92"/>
        <v>0</v>
      </c>
      <c r="AA309" s="442">
        <f>IF(Таблица1050!$E$9=0,0,J309*10000/Таблица1050!$E$9)</f>
        <v>0</v>
      </c>
      <c r="AB309" s="442">
        <f t="shared" si="109"/>
        <v>0</v>
      </c>
    </row>
    <row r="310" spans="1:28" s="73" customFormat="1" ht="14.25" customHeight="1" x14ac:dyDescent="0.15">
      <c r="A310" s="250" t="s">
        <v>1512</v>
      </c>
      <c r="B310" s="245">
        <v>219</v>
      </c>
      <c r="C310" s="431">
        <v>230</v>
      </c>
      <c r="D310" s="95">
        <f>M310</f>
        <v>0</v>
      </c>
      <c r="E310" s="95">
        <f>N310</f>
        <v>0</v>
      </c>
      <c r="F310" s="95" t="s">
        <v>357</v>
      </c>
      <c r="G310" s="95" t="s">
        <v>357</v>
      </c>
      <c r="H310" s="95" t="s">
        <v>807</v>
      </c>
      <c r="I310" s="95" t="s">
        <v>807</v>
      </c>
      <c r="J310" s="95">
        <f>O310</f>
        <v>0</v>
      </c>
      <c r="K310" s="95" t="s">
        <v>357</v>
      </c>
      <c r="L310" s="95" t="s">
        <v>807</v>
      </c>
      <c r="M310" s="95"/>
      <c r="N310" s="95"/>
      <c r="O310" s="95"/>
      <c r="P310" s="95" t="s">
        <v>807</v>
      </c>
      <c r="Q310" s="95" t="s">
        <v>807</v>
      </c>
      <c r="R310" s="95" t="s">
        <v>807</v>
      </c>
      <c r="S310" s="95" t="s">
        <v>807</v>
      </c>
      <c r="T310" s="95" t="s">
        <v>807</v>
      </c>
      <c r="U310" s="95" t="s">
        <v>807</v>
      </c>
      <c r="V310" s="438" t="s">
        <v>807</v>
      </c>
      <c r="W310" s="438"/>
      <c r="X310" s="442">
        <f t="shared" si="90"/>
        <v>0</v>
      </c>
      <c r="Y310" s="442">
        <f t="shared" si="91"/>
        <v>0</v>
      </c>
      <c r="Z310" s="442">
        <f t="shared" si="92"/>
        <v>0</v>
      </c>
      <c r="AA310" s="442">
        <f>IF(Таблица1050!$E$9=0,0,J310*10000/Таблица1050!$E$9)</f>
        <v>0</v>
      </c>
      <c r="AB310" s="442">
        <f t="shared" si="109"/>
        <v>0</v>
      </c>
    </row>
    <row r="311" spans="1:28" s="73" customFormat="1" x14ac:dyDescent="0.15">
      <c r="A311" s="250" t="s">
        <v>818</v>
      </c>
      <c r="B311" s="245">
        <v>220</v>
      </c>
      <c r="C311" s="431">
        <v>231</v>
      </c>
      <c r="D311" s="463">
        <f>F311+H311+M311</f>
        <v>0</v>
      </c>
      <c r="E311" s="463">
        <f>G311+I311+N311</f>
        <v>0</v>
      </c>
      <c r="F311" s="463">
        <f>SUM(F312:F319)</f>
        <v>0</v>
      </c>
      <c r="G311" s="463">
        <f>SUM(G312:G319)</f>
        <v>0</v>
      </c>
      <c r="H311" s="463">
        <f>SUM(H312:H319)</f>
        <v>0</v>
      </c>
      <c r="I311" s="463">
        <f>SUM(I312:I319)</f>
        <v>0</v>
      </c>
      <c r="J311" s="463">
        <f t="shared" ref="J311:J337" si="110">K311+L311+O311</f>
        <v>0</v>
      </c>
      <c r="K311" s="463">
        <f>SUM(K312:K319)</f>
        <v>0</v>
      </c>
      <c r="L311" s="463">
        <f>SUM(L312:L319)</f>
        <v>0</v>
      </c>
      <c r="M311" s="463">
        <f>SUM(M312:M319)</f>
        <v>0</v>
      </c>
      <c r="N311" s="463">
        <f>SUM(N312:N319)</f>
        <v>0</v>
      </c>
      <c r="O311" s="463">
        <f>SUM(O312:O319)</f>
        <v>0</v>
      </c>
      <c r="P311" s="463" t="s">
        <v>807</v>
      </c>
      <c r="Q311" s="463" t="s">
        <v>807</v>
      </c>
      <c r="R311" s="463" t="s">
        <v>807</v>
      </c>
      <c r="S311" s="463" t="s">
        <v>807</v>
      </c>
      <c r="T311" s="463" t="s">
        <v>807</v>
      </c>
      <c r="U311" s="463" t="s">
        <v>807</v>
      </c>
      <c r="V311" s="463" t="s">
        <v>357</v>
      </c>
      <c r="W311" s="463">
        <f>SUM(W312:W319)</f>
        <v>0</v>
      </c>
      <c r="X311" s="442">
        <f t="shared" si="90"/>
        <v>0</v>
      </c>
      <c r="Y311" s="442">
        <f t="shared" si="91"/>
        <v>0</v>
      </c>
      <c r="Z311" s="442">
        <f t="shared" si="92"/>
        <v>0</v>
      </c>
      <c r="AA311" s="442">
        <f>IF(Таблица1050!$E$9=0,0,J311*10000/Таблица1050!$E$9)</f>
        <v>0</v>
      </c>
      <c r="AB311" s="442">
        <f t="shared" si="109"/>
        <v>0</v>
      </c>
    </row>
    <row r="312" spans="1:28" s="73" customFormat="1" x14ac:dyDescent="0.15">
      <c r="A312" s="390" t="s">
        <v>830</v>
      </c>
      <c r="B312" s="391" t="s">
        <v>1185</v>
      </c>
      <c r="C312" s="431" t="s">
        <v>1284</v>
      </c>
      <c r="D312" s="463">
        <f t="shared" ref="D312:E319" si="111">F312+H312+M312</f>
        <v>0</v>
      </c>
      <c r="E312" s="463">
        <f t="shared" si="111"/>
        <v>0</v>
      </c>
      <c r="F312" s="100"/>
      <c r="G312" s="100"/>
      <c r="H312" s="100"/>
      <c r="I312" s="100"/>
      <c r="J312" s="463">
        <f t="shared" si="110"/>
        <v>0</v>
      </c>
      <c r="K312" s="100"/>
      <c r="L312" s="100"/>
      <c r="M312" s="100"/>
      <c r="N312" s="100"/>
      <c r="O312" s="100"/>
      <c r="P312" s="463" t="s">
        <v>807</v>
      </c>
      <c r="Q312" s="463" t="s">
        <v>807</v>
      </c>
      <c r="R312" s="463" t="s">
        <v>807</v>
      </c>
      <c r="S312" s="463" t="s">
        <v>807</v>
      </c>
      <c r="T312" s="463" t="s">
        <v>807</v>
      </c>
      <c r="U312" s="463" t="s">
        <v>807</v>
      </c>
      <c r="V312" s="463" t="s">
        <v>357</v>
      </c>
      <c r="W312" s="439"/>
      <c r="X312" s="442">
        <f t="shared" si="90"/>
        <v>0</v>
      </c>
      <c r="Y312" s="442">
        <f t="shared" si="91"/>
        <v>0</v>
      </c>
      <c r="Z312" s="442">
        <f t="shared" si="92"/>
        <v>0</v>
      </c>
      <c r="AA312" s="442">
        <f>IF(Таблица1050!$E$9=0,0,J312*10000/Таблица1050!$E$9)</f>
        <v>0</v>
      </c>
      <c r="AB312" s="442">
        <f t="shared" si="109"/>
        <v>0</v>
      </c>
    </row>
    <row r="313" spans="1:28" s="73" customFormat="1" x14ac:dyDescent="0.15">
      <c r="A313" s="390" t="s">
        <v>831</v>
      </c>
      <c r="B313" s="391" t="s">
        <v>1285</v>
      </c>
      <c r="C313" s="431" t="s">
        <v>1286</v>
      </c>
      <c r="D313" s="463">
        <f t="shared" si="111"/>
        <v>0</v>
      </c>
      <c r="E313" s="463">
        <f t="shared" si="111"/>
        <v>0</v>
      </c>
      <c r="F313" s="439"/>
      <c r="G313" s="439"/>
      <c r="H313" s="439"/>
      <c r="I313" s="439"/>
      <c r="J313" s="463">
        <f t="shared" si="110"/>
        <v>0</v>
      </c>
      <c r="K313" s="439"/>
      <c r="L313" s="439"/>
      <c r="M313" s="65"/>
      <c r="N313" s="65"/>
      <c r="O313" s="65"/>
      <c r="P313" s="463" t="s">
        <v>807</v>
      </c>
      <c r="Q313" s="463" t="s">
        <v>807</v>
      </c>
      <c r="R313" s="463" t="s">
        <v>807</v>
      </c>
      <c r="S313" s="463" t="s">
        <v>807</v>
      </c>
      <c r="T313" s="463" t="s">
        <v>807</v>
      </c>
      <c r="U313" s="463" t="s">
        <v>807</v>
      </c>
      <c r="V313" s="463" t="s">
        <v>357</v>
      </c>
      <c r="W313" s="439"/>
      <c r="X313" s="442">
        <f t="shared" si="90"/>
        <v>0</v>
      </c>
      <c r="Y313" s="442">
        <f t="shared" si="91"/>
        <v>0</v>
      </c>
      <c r="Z313" s="442">
        <f t="shared" si="92"/>
        <v>0</v>
      </c>
      <c r="AA313" s="442">
        <f>IF(Таблица1050!$E$9=0,0,J313*10000/Таблица1050!$E$9)</f>
        <v>0</v>
      </c>
      <c r="AB313" s="442">
        <f t="shared" si="109"/>
        <v>0</v>
      </c>
    </row>
    <row r="314" spans="1:28" s="73" customFormat="1" x14ac:dyDescent="0.15">
      <c r="A314" s="392" t="s">
        <v>832</v>
      </c>
      <c r="B314" s="391" t="s">
        <v>1287</v>
      </c>
      <c r="C314" s="431" t="s">
        <v>1288</v>
      </c>
      <c r="D314" s="463">
        <f t="shared" si="111"/>
        <v>0</v>
      </c>
      <c r="E314" s="463">
        <f t="shared" si="111"/>
        <v>0</v>
      </c>
      <c r="F314" s="439"/>
      <c r="G314" s="439"/>
      <c r="H314" s="439"/>
      <c r="I314" s="439"/>
      <c r="J314" s="463">
        <f t="shared" si="110"/>
        <v>0</v>
      </c>
      <c r="K314" s="439"/>
      <c r="L314" s="439"/>
      <c r="M314" s="65"/>
      <c r="N314" s="65"/>
      <c r="O314" s="65"/>
      <c r="P314" s="463" t="s">
        <v>807</v>
      </c>
      <c r="Q314" s="463" t="s">
        <v>807</v>
      </c>
      <c r="R314" s="463" t="s">
        <v>807</v>
      </c>
      <c r="S314" s="463" t="s">
        <v>807</v>
      </c>
      <c r="T314" s="463" t="s">
        <v>807</v>
      </c>
      <c r="U314" s="463" t="s">
        <v>807</v>
      </c>
      <c r="V314" s="463" t="s">
        <v>357</v>
      </c>
      <c r="W314" s="439"/>
      <c r="X314" s="442">
        <f t="shared" si="90"/>
        <v>0</v>
      </c>
      <c r="Y314" s="442">
        <f t="shared" si="91"/>
        <v>0</v>
      </c>
      <c r="Z314" s="442">
        <f t="shared" si="92"/>
        <v>0</v>
      </c>
      <c r="AA314" s="442">
        <f>IF(Таблица1050!$E$9=0,0,J314*10000/Таблица1050!$E$9)</f>
        <v>0</v>
      </c>
      <c r="AB314" s="442">
        <f t="shared" si="109"/>
        <v>0</v>
      </c>
    </row>
    <row r="315" spans="1:28" s="73" customFormat="1" x14ac:dyDescent="0.15">
      <c r="A315" s="390" t="s">
        <v>828</v>
      </c>
      <c r="B315" s="391" t="s">
        <v>1289</v>
      </c>
      <c r="C315" s="431" t="s">
        <v>1290</v>
      </c>
      <c r="D315" s="463">
        <f t="shared" si="111"/>
        <v>0</v>
      </c>
      <c r="E315" s="463">
        <f t="shared" si="111"/>
        <v>0</v>
      </c>
      <c r="F315" s="439"/>
      <c r="G315" s="439"/>
      <c r="H315" s="439"/>
      <c r="I315" s="439"/>
      <c r="J315" s="463">
        <f t="shared" si="110"/>
        <v>0</v>
      </c>
      <c r="K315" s="439"/>
      <c r="L315" s="439"/>
      <c r="M315" s="65"/>
      <c r="N315" s="65"/>
      <c r="O315" s="65"/>
      <c r="P315" s="463" t="s">
        <v>807</v>
      </c>
      <c r="Q315" s="463" t="s">
        <v>807</v>
      </c>
      <c r="R315" s="463" t="s">
        <v>807</v>
      </c>
      <c r="S315" s="463" t="s">
        <v>807</v>
      </c>
      <c r="T315" s="463" t="s">
        <v>807</v>
      </c>
      <c r="U315" s="463" t="s">
        <v>807</v>
      </c>
      <c r="V315" s="463" t="s">
        <v>357</v>
      </c>
      <c r="W315" s="439"/>
      <c r="X315" s="442">
        <f t="shared" si="90"/>
        <v>0</v>
      </c>
      <c r="Y315" s="442">
        <f t="shared" si="91"/>
        <v>0</v>
      </c>
      <c r="Z315" s="442">
        <f t="shared" si="92"/>
        <v>0</v>
      </c>
      <c r="AA315" s="442">
        <f>IF(Таблица1050!$E$9=0,0,J315*10000/Таблица1050!$E$9)</f>
        <v>0</v>
      </c>
      <c r="AB315" s="442">
        <f t="shared" si="109"/>
        <v>0</v>
      </c>
    </row>
    <row r="316" spans="1:28" s="73" customFormat="1" x14ac:dyDescent="0.15">
      <c r="A316" s="390" t="s">
        <v>833</v>
      </c>
      <c r="B316" s="391" t="s">
        <v>1291</v>
      </c>
      <c r="C316" s="431" t="s">
        <v>1292</v>
      </c>
      <c r="D316" s="463">
        <f t="shared" si="111"/>
        <v>0</v>
      </c>
      <c r="E316" s="463">
        <f t="shared" si="111"/>
        <v>0</v>
      </c>
      <c r="F316" s="439"/>
      <c r="G316" s="439"/>
      <c r="H316" s="439"/>
      <c r="I316" s="439"/>
      <c r="J316" s="463">
        <f t="shared" si="110"/>
        <v>0</v>
      </c>
      <c r="K316" s="439"/>
      <c r="L316" s="439"/>
      <c r="M316" s="65"/>
      <c r="N316" s="65"/>
      <c r="O316" s="65"/>
      <c r="P316" s="463" t="s">
        <v>807</v>
      </c>
      <c r="Q316" s="463" t="s">
        <v>807</v>
      </c>
      <c r="R316" s="463" t="s">
        <v>807</v>
      </c>
      <c r="S316" s="463" t="s">
        <v>807</v>
      </c>
      <c r="T316" s="463" t="s">
        <v>807</v>
      </c>
      <c r="U316" s="463" t="s">
        <v>807</v>
      </c>
      <c r="V316" s="463" t="s">
        <v>357</v>
      </c>
      <c r="W316" s="439"/>
      <c r="X316" s="442">
        <f t="shared" si="90"/>
        <v>0</v>
      </c>
      <c r="Y316" s="442">
        <f t="shared" si="91"/>
        <v>0</v>
      </c>
      <c r="Z316" s="442">
        <f t="shared" si="92"/>
        <v>0</v>
      </c>
      <c r="AA316" s="442">
        <f>IF(Таблица1050!$E$9=0,0,J316*10000/Таблица1050!$E$9)</f>
        <v>0</v>
      </c>
      <c r="AB316" s="442">
        <f t="shared" si="109"/>
        <v>0</v>
      </c>
    </row>
    <row r="317" spans="1:28" s="73" customFormat="1" x14ac:dyDescent="0.15">
      <c r="A317" s="390" t="s">
        <v>834</v>
      </c>
      <c r="B317" s="391" t="s">
        <v>1293</v>
      </c>
      <c r="C317" s="431" t="s">
        <v>1294</v>
      </c>
      <c r="D317" s="463">
        <f t="shared" si="111"/>
        <v>0</v>
      </c>
      <c r="E317" s="463">
        <f t="shared" si="111"/>
        <v>0</v>
      </c>
      <c r="F317" s="439"/>
      <c r="G317" s="439"/>
      <c r="H317" s="439"/>
      <c r="I317" s="439"/>
      <c r="J317" s="463">
        <f t="shared" si="110"/>
        <v>0</v>
      </c>
      <c r="K317" s="439"/>
      <c r="L317" s="439"/>
      <c r="M317" s="65"/>
      <c r="N317" s="65"/>
      <c r="O317" s="65"/>
      <c r="P317" s="463" t="s">
        <v>807</v>
      </c>
      <c r="Q317" s="463" t="s">
        <v>807</v>
      </c>
      <c r="R317" s="463" t="s">
        <v>807</v>
      </c>
      <c r="S317" s="463" t="s">
        <v>807</v>
      </c>
      <c r="T317" s="463" t="s">
        <v>807</v>
      </c>
      <c r="U317" s="463" t="s">
        <v>807</v>
      </c>
      <c r="V317" s="463" t="s">
        <v>357</v>
      </c>
      <c r="W317" s="439"/>
      <c r="X317" s="442">
        <f t="shared" si="90"/>
        <v>0</v>
      </c>
      <c r="Y317" s="442">
        <f t="shared" si="91"/>
        <v>0</v>
      </c>
      <c r="Z317" s="442">
        <f t="shared" si="92"/>
        <v>0</v>
      </c>
      <c r="AA317" s="442">
        <f>IF(Таблица1050!$E$9=0,0,J317*10000/Таблица1050!$E$9)</f>
        <v>0</v>
      </c>
      <c r="AB317" s="442">
        <f t="shared" si="109"/>
        <v>0</v>
      </c>
    </row>
    <row r="318" spans="1:28" s="73" customFormat="1" x14ac:dyDescent="0.15">
      <c r="A318" s="392" t="s">
        <v>835</v>
      </c>
      <c r="B318" s="391" t="s">
        <v>1295</v>
      </c>
      <c r="C318" s="431" t="s">
        <v>1296</v>
      </c>
      <c r="D318" s="463">
        <f t="shared" si="111"/>
        <v>0</v>
      </c>
      <c r="E318" s="463">
        <f t="shared" si="111"/>
        <v>0</v>
      </c>
      <c r="F318" s="439"/>
      <c r="G318" s="439"/>
      <c r="H318" s="439"/>
      <c r="I318" s="439"/>
      <c r="J318" s="463">
        <f t="shared" si="110"/>
        <v>0</v>
      </c>
      <c r="K318" s="439"/>
      <c r="L318" s="439"/>
      <c r="M318" s="65"/>
      <c r="N318" s="65"/>
      <c r="O318" s="65"/>
      <c r="P318" s="463" t="s">
        <v>807</v>
      </c>
      <c r="Q318" s="463" t="s">
        <v>807</v>
      </c>
      <c r="R318" s="463" t="s">
        <v>807</v>
      </c>
      <c r="S318" s="463" t="s">
        <v>807</v>
      </c>
      <c r="T318" s="463" t="s">
        <v>807</v>
      </c>
      <c r="U318" s="463" t="s">
        <v>807</v>
      </c>
      <c r="V318" s="463" t="s">
        <v>357</v>
      </c>
      <c r="W318" s="439"/>
      <c r="X318" s="442">
        <f t="shared" si="90"/>
        <v>0</v>
      </c>
      <c r="Y318" s="442">
        <f t="shared" si="91"/>
        <v>0</v>
      </c>
      <c r="Z318" s="442">
        <f t="shared" si="92"/>
        <v>0</v>
      </c>
      <c r="AA318" s="442">
        <f>IF(Таблица1050!$E$9=0,0,J318*10000/Таблица1050!$E$9)</f>
        <v>0</v>
      </c>
      <c r="AB318" s="442">
        <f t="shared" si="109"/>
        <v>0</v>
      </c>
    </row>
    <row r="319" spans="1:28" s="73" customFormat="1" x14ac:dyDescent="0.15">
      <c r="A319" s="392" t="s">
        <v>836</v>
      </c>
      <c r="B319" s="391" t="s">
        <v>1297</v>
      </c>
      <c r="C319" s="431" t="s">
        <v>1298</v>
      </c>
      <c r="D319" s="463">
        <f t="shared" si="111"/>
        <v>0</v>
      </c>
      <c r="E319" s="463">
        <f t="shared" si="111"/>
        <v>0</v>
      </c>
      <c r="F319" s="439"/>
      <c r="G319" s="439"/>
      <c r="H319" s="439"/>
      <c r="I319" s="439"/>
      <c r="J319" s="463">
        <f t="shared" si="110"/>
        <v>0</v>
      </c>
      <c r="K319" s="439"/>
      <c r="L319" s="439"/>
      <c r="M319" s="65"/>
      <c r="N319" s="65"/>
      <c r="O319" s="65"/>
      <c r="P319" s="463" t="s">
        <v>807</v>
      </c>
      <c r="Q319" s="463" t="s">
        <v>807</v>
      </c>
      <c r="R319" s="463" t="s">
        <v>807</v>
      </c>
      <c r="S319" s="463" t="s">
        <v>807</v>
      </c>
      <c r="T319" s="463" t="s">
        <v>807</v>
      </c>
      <c r="U319" s="463" t="s">
        <v>807</v>
      </c>
      <c r="V319" s="463" t="s">
        <v>357</v>
      </c>
      <c r="W319" s="439"/>
      <c r="X319" s="442">
        <f t="shared" si="90"/>
        <v>0</v>
      </c>
      <c r="Y319" s="442">
        <f t="shared" si="91"/>
        <v>0</v>
      </c>
      <c r="Z319" s="442">
        <f t="shared" si="92"/>
        <v>0</v>
      </c>
      <c r="AA319" s="442">
        <f>IF(Таблица1050!$E$9=0,0,J319*10000/Таблица1050!$E$9)</f>
        <v>0</v>
      </c>
      <c r="AB319" s="442">
        <f t="shared" si="109"/>
        <v>0</v>
      </c>
    </row>
    <row r="320" spans="1:28" s="73" customFormat="1" ht="31.5" x14ac:dyDescent="0.15">
      <c r="A320" s="383" t="s">
        <v>1517</v>
      </c>
      <c r="B320" s="245">
        <v>222</v>
      </c>
      <c r="C320" s="431">
        <v>232</v>
      </c>
      <c r="D320" s="98">
        <f>E320</f>
        <v>0</v>
      </c>
      <c r="E320" s="98">
        <f>G320+I320+N320</f>
        <v>0</v>
      </c>
      <c r="F320" s="95">
        <f>F321+F322+F323</f>
        <v>0</v>
      </c>
      <c r="G320" s="95">
        <f t="shared" ref="G320:I320" si="112">G321+G322+G323</f>
        <v>0</v>
      </c>
      <c r="H320" s="95">
        <f t="shared" si="112"/>
        <v>0</v>
      </c>
      <c r="I320" s="95">
        <f t="shared" si="112"/>
        <v>0</v>
      </c>
      <c r="J320" s="95">
        <f t="shared" si="110"/>
        <v>0</v>
      </c>
      <c r="K320" s="95">
        <f>K321+K322+K323</f>
        <v>0</v>
      </c>
      <c r="L320" s="95">
        <f>L321+L322+L323</f>
        <v>0</v>
      </c>
      <c r="M320" s="95">
        <f>M321+M322+M323</f>
        <v>0</v>
      </c>
      <c r="N320" s="95">
        <f t="shared" ref="N320" si="113">N321+N322+N323</f>
        <v>0</v>
      </c>
      <c r="O320" s="95">
        <f>O322+O323+O321</f>
        <v>0</v>
      </c>
      <c r="P320" s="95">
        <f>P322+P323+P321</f>
        <v>0</v>
      </c>
      <c r="Q320" s="95">
        <f t="shared" ref="Q320:R320" si="114">Q322+Q323+Q321</f>
        <v>0</v>
      </c>
      <c r="R320" s="95">
        <f t="shared" si="114"/>
        <v>0</v>
      </c>
      <c r="S320" s="95">
        <f>S322+S323+S321</f>
        <v>0</v>
      </c>
      <c r="T320" s="95"/>
      <c r="U320" s="95"/>
      <c r="V320" s="95" t="s">
        <v>807</v>
      </c>
      <c r="W320" s="95">
        <f>SUM(W321:W323)</f>
        <v>0</v>
      </c>
      <c r="X320" s="442">
        <f t="shared" ref="X320:X337" si="115">IF(D320=0,0,J320*100/D320)</f>
        <v>0</v>
      </c>
      <c r="Y320" s="442">
        <f t="shared" ref="Y320:Y337" si="116">IF(D320=0,0,E320*100/D320)</f>
        <v>0</v>
      </c>
      <c r="Z320" s="442">
        <f t="shared" ref="Z320:Z337" si="117">IF(J320=0,0,E320/J320)</f>
        <v>0</v>
      </c>
      <c r="AA320" s="442">
        <f>IF(Таблица1050!$E$9=0,0,J320*10000/Таблица1050!$E$9)</f>
        <v>0</v>
      </c>
      <c r="AB320" s="442">
        <f t="shared" si="109"/>
        <v>0</v>
      </c>
    </row>
    <row r="321" spans="1:28" s="73" customFormat="1" x14ac:dyDescent="0.15">
      <c r="A321" s="396" t="s">
        <v>1513</v>
      </c>
      <c r="B321" s="245">
        <v>223</v>
      </c>
      <c r="C321" s="431">
        <v>233</v>
      </c>
      <c r="D321" s="98">
        <f t="shared" ref="D321:E323" si="118">F321+H321+M321</f>
        <v>0</v>
      </c>
      <c r="E321" s="98">
        <f t="shared" si="118"/>
        <v>0</v>
      </c>
      <c r="F321" s="95"/>
      <c r="G321" s="95"/>
      <c r="H321" s="95"/>
      <c r="I321" s="95"/>
      <c r="J321" s="95">
        <f t="shared" si="110"/>
        <v>0</v>
      </c>
      <c r="K321" s="95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 t="s">
        <v>807</v>
      </c>
      <c r="W321" s="438"/>
      <c r="X321" s="442">
        <f t="shared" si="115"/>
        <v>0</v>
      </c>
      <c r="Y321" s="442">
        <f t="shared" si="116"/>
        <v>0</v>
      </c>
      <c r="Z321" s="442">
        <f t="shared" si="117"/>
        <v>0</v>
      </c>
      <c r="AA321" s="442">
        <f>IF(Таблица1050!$E$9=0,0,J321*10000/Таблица1050!$E$9)</f>
        <v>0</v>
      </c>
      <c r="AB321" s="442">
        <f t="shared" si="109"/>
        <v>0</v>
      </c>
    </row>
    <row r="322" spans="1:28" s="73" customFormat="1" x14ac:dyDescent="0.15">
      <c r="A322" s="396" t="s">
        <v>1514</v>
      </c>
      <c r="B322" s="245">
        <v>224</v>
      </c>
      <c r="C322" s="431">
        <v>234</v>
      </c>
      <c r="D322" s="98">
        <f t="shared" si="118"/>
        <v>0</v>
      </c>
      <c r="E322" s="98">
        <f t="shared" si="118"/>
        <v>0</v>
      </c>
      <c r="F322" s="95"/>
      <c r="G322" s="95"/>
      <c r="H322" s="95"/>
      <c r="I322" s="95"/>
      <c r="J322" s="95">
        <f t="shared" si="110"/>
        <v>0</v>
      </c>
      <c r="K322" s="95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 t="s">
        <v>807</v>
      </c>
      <c r="W322" s="438"/>
      <c r="X322" s="442">
        <f t="shared" si="115"/>
        <v>0</v>
      </c>
      <c r="Y322" s="442">
        <f t="shared" si="116"/>
        <v>0</v>
      </c>
      <c r="Z322" s="442">
        <f t="shared" si="117"/>
        <v>0</v>
      </c>
      <c r="AA322" s="442">
        <f>IF(Таблица1050!$E$9=0,0,J322*10000/Таблица1050!$E$9)</f>
        <v>0</v>
      </c>
      <c r="AB322" s="442">
        <f t="shared" si="109"/>
        <v>0</v>
      </c>
    </row>
    <row r="323" spans="1:28" s="73" customFormat="1" x14ac:dyDescent="0.15">
      <c r="A323" s="385" t="s">
        <v>1515</v>
      </c>
      <c r="B323" s="245">
        <v>225</v>
      </c>
      <c r="C323" s="431">
        <v>235</v>
      </c>
      <c r="D323" s="98">
        <f>F323+H323+M323</f>
        <v>0</v>
      </c>
      <c r="E323" s="98">
        <f t="shared" si="118"/>
        <v>0</v>
      </c>
      <c r="F323" s="95"/>
      <c r="G323" s="95"/>
      <c r="H323" s="95"/>
      <c r="I323" s="95"/>
      <c r="J323" s="95">
        <f t="shared" si="110"/>
        <v>0</v>
      </c>
      <c r="K323" s="95"/>
      <c r="L323" s="95"/>
      <c r="M323" s="95"/>
      <c r="N323" s="95"/>
      <c r="O323" s="95"/>
      <c r="P323" s="95"/>
      <c r="Q323" s="95"/>
      <c r="R323" s="95"/>
      <c r="S323" s="95"/>
      <c r="T323" s="95"/>
      <c r="U323" s="95"/>
      <c r="V323" s="95" t="s">
        <v>807</v>
      </c>
      <c r="W323" s="438"/>
      <c r="X323" s="442">
        <f t="shared" si="115"/>
        <v>0</v>
      </c>
      <c r="Y323" s="442">
        <f t="shared" si="116"/>
        <v>0</v>
      </c>
      <c r="Z323" s="442">
        <f t="shared" si="117"/>
        <v>0</v>
      </c>
      <c r="AA323" s="442">
        <f>IF(Таблица1050!$E$9=0,0,J323*10000/Таблица1050!$E$9)</f>
        <v>0</v>
      </c>
      <c r="AB323" s="442">
        <f t="shared" si="109"/>
        <v>0</v>
      </c>
    </row>
    <row r="324" spans="1:28" s="73" customFormat="1" ht="31.5" x14ac:dyDescent="0.15">
      <c r="A324" s="432" t="s">
        <v>1518</v>
      </c>
      <c r="B324" s="245" t="s">
        <v>895</v>
      </c>
      <c r="C324" s="431">
        <v>236</v>
      </c>
      <c r="D324" s="98">
        <f>E324</f>
        <v>0</v>
      </c>
      <c r="E324" s="98">
        <f>G324+I324+N324</f>
        <v>0</v>
      </c>
      <c r="F324" s="98">
        <f>F325+F326+F327+F330+F328+F329+F331</f>
        <v>0</v>
      </c>
      <c r="G324" s="98">
        <f t="shared" ref="G324:H324" si="119">G325+G326+G327+G330+G328+G329+G331</f>
        <v>0</v>
      </c>
      <c r="H324" s="98">
        <f t="shared" si="119"/>
        <v>0</v>
      </c>
      <c r="I324" s="98">
        <f>I325+I326+I327+I330+I328+I329+I331</f>
        <v>0</v>
      </c>
      <c r="J324" s="98">
        <f>K324+L324+O324</f>
        <v>0</v>
      </c>
      <c r="K324" s="98">
        <f>K325+K326+K327+K330+K328+K329+K331</f>
        <v>0</v>
      </c>
      <c r="L324" s="98">
        <f t="shared" ref="L324:N324" si="120">L325+L326+L327+L330+L328+L329+L331</f>
        <v>0</v>
      </c>
      <c r="M324" s="98">
        <f t="shared" si="120"/>
        <v>0</v>
      </c>
      <c r="N324" s="98">
        <f t="shared" si="120"/>
        <v>0</v>
      </c>
      <c r="O324" s="98">
        <f>O325+O326+O327+O330+O328+O329+O331</f>
        <v>0</v>
      </c>
      <c r="P324" s="98">
        <f t="shared" ref="P324:S324" si="121">P325+P326+P327+P330+P328+P329+P331</f>
        <v>0</v>
      </c>
      <c r="Q324" s="98">
        <f t="shared" si="121"/>
        <v>0</v>
      </c>
      <c r="R324" s="98">
        <f t="shared" si="121"/>
        <v>0</v>
      </c>
      <c r="S324" s="98">
        <f t="shared" si="121"/>
        <v>0</v>
      </c>
      <c r="T324" s="95" t="s">
        <v>807</v>
      </c>
      <c r="U324" s="95" t="s">
        <v>807</v>
      </c>
      <c r="V324" s="95" t="s">
        <v>807</v>
      </c>
      <c r="W324" s="98">
        <f>W325+W326+W327+W330+W328+W329+W331</f>
        <v>0</v>
      </c>
      <c r="X324" s="442">
        <f t="shared" si="115"/>
        <v>0</v>
      </c>
      <c r="Y324" s="442">
        <f t="shared" si="116"/>
        <v>0</v>
      </c>
      <c r="Z324" s="442">
        <f t="shared" si="117"/>
        <v>0</v>
      </c>
      <c r="AA324" s="442">
        <f>IF(Таблица1050!$E$9=0,0,J324*10000/Таблица1050!$E$9)</f>
        <v>0</v>
      </c>
      <c r="AB324" s="442">
        <f t="shared" si="109"/>
        <v>0</v>
      </c>
    </row>
    <row r="325" spans="1:28" s="73" customFormat="1" x14ac:dyDescent="0.15">
      <c r="A325" s="302" t="s">
        <v>1303</v>
      </c>
      <c r="B325" s="245" t="s">
        <v>896</v>
      </c>
      <c r="C325" s="431">
        <v>237</v>
      </c>
      <c r="D325" s="98">
        <f t="shared" ref="D325:E332" si="122">F325+H325+M325</f>
        <v>0</v>
      </c>
      <c r="E325" s="98">
        <f t="shared" si="122"/>
        <v>0</v>
      </c>
      <c r="F325" s="95"/>
      <c r="G325" s="95"/>
      <c r="H325" s="95"/>
      <c r="I325" s="95"/>
      <c r="J325" s="98">
        <f>K325+L325+O325</f>
        <v>0</v>
      </c>
      <c r="K325" s="98"/>
      <c r="L325" s="98"/>
      <c r="M325" s="98"/>
      <c r="N325" s="98"/>
      <c r="O325" s="98"/>
      <c r="P325" s="95"/>
      <c r="Q325" s="95"/>
      <c r="R325" s="95"/>
      <c r="S325" s="95"/>
      <c r="T325" s="95" t="s">
        <v>807</v>
      </c>
      <c r="U325" s="95" t="s">
        <v>807</v>
      </c>
      <c r="V325" s="95" t="s">
        <v>807</v>
      </c>
      <c r="W325" s="95"/>
      <c r="X325" s="442">
        <f t="shared" si="115"/>
        <v>0</v>
      </c>
      <c r="Y325" s="442">
        <f t="shared" si="116"/>
        <v>0</v>
      </c>
      <c r="Z325" s="442">
        <f t="shared" si="117"/>
        <v>0</v>
      </c>
      <c r="AA325" s="442">
        <f>IF(Таблица1050!$E$9=0,0,J325*10000/Таблица1050!$E$9)</f>
        <v>0</v>
      </c>
      <c r="AB325" s="442">
        <f t="shared" si="109"/>
        <v>0</v>
      </c>
    </row>
    <row r="326" spans="1:28" s="73" customFormat="1" x14ac:dyDescent="0.15">
      <c r="A326" s="302" t="s">
        <v>1304</v>
      </c>
      <c r="B326" s="245" t="s">
        <v>897</v>
      </c>
      <c r="C326" s="431">
        <v>238</v>
      </c>
      <c r="D326" s="98">
        <f t="shared" si="122"/>
        <v>0</v>
      </c>
      <c r="E326" s="98">
        <f t="shared" si="122"/>
        <v>0</v>
      </c>
      <c r="F326" s="95"/>
      <c r="G326" s="95"/>
      <c r="H326" s="95"/>
      <c r="I326" s="95"/>
      <c r="J326" s="98">
        <f t="shared" si="110"/>
        <v>0</v>
      </c>
      <c r="K326" s="98"/>
      <c r="L326" s="98"/>
      <c r="M326" s="98"/>
      <c r="N326" s="98"/>
      <c r="O326" s="98"/>
      <c r="P326" s="95"/>
      <c r="Q326" s="95"/>
      <c r="R326" s="95"/>
      <c r="S326" s="95"/>
      <c r="T326" s="95" t="s">
        <v>807</v>
      </c>
      <c r="U326" s="95" t="s">
        <v>807</v>
      </c>
      <c r="V326" s="95" t="s">
        <v>807</v>
      </c>
      <c r="W326" s="95"/>
      <c r="X326" s="442">
        <f t="shared" si="115"/>
        <v>0</v>
      </c>
      <c r="Y326" s="442">
        <f t="shared" si="116"/>
        <v>0</v>
      </c>
      <c r="Z326" s="442">
        <f t="shared" si="117"/>
        <v>0</v>
      </c>
      <c r="AA326" s="442">
        <f>IF(Таблица1050!$E$9=0,0,J326*10000/Таблица1050!$E$9)</f>
        <v>0</v>
      </c>
      <c r="AB326" s="442">
        <f t="shared" si="109"/>
        <v>0</v>
      </c>
    </row>
    <row r="327" spans="1:28" s="73" customFormat="1" x14ac:dyDescent="0.15">
      <c r="A327" s="302" t="s">
        <v>1305</v>
      </c>
      <c r="B327" s="245" t="s">
        <v>898</v>
      </c>
      <c r="C327" s="431">
        <v>239</v>
      </c>
      <c r="D327" s="98">
        <f t="shared" si="122"/>
        <v>0</v>
      </c>
      <c r="E327" s="98">
        <f t="shared" si="122"/>
        <v>0</v>
      </c>
      <c r="F327" s="95"/>
      <c r="G327" s="95"/>
      <c r="H327" s="95"/>
      <c r="I327" s="95"/>
      <c r="J327" s="98">
        <f t="shared" si="110"/>
        <v>0</v>
      </c>
      <c r="K327" s="98"/>
      <c r="L327" s="98"/>
      <c r="M327" s="98"/>
      <c r="N327" s="98"/>
      <c r="O327" s="98"/>
      <c r="P327" s="95"/>
      <c r="Q327" s="95"/>
      <c r="R327" s="95"/>
      <c r="S327" s="95"/>
      <c r="T327" s="95" t="s">
        <v>807</v>
      </c>
      <c r="U327" s="95" t="s">
        <v>807</v>
      </c>
      <c r="V327" s="95" t="s">
        <v>807</v>
      </c>
      <c r="W327" s="95"/>
      <c r="X327" s="442">
        <f t="shared" si="115"/>
        <v>0</v>
      </c>
      <c r="Y327" s="442">
        <f t="shared" si="116"/>
        <v>0</v>
      </c>
      <c r="Z327" s="442">
        <f t="shared" si="117"/>
        <v>0</v>
      </c>
      <c r="AA327" s="442">
        <f>IF(Таблица1050!$E$9=0,0,J327*10000/Таблица1050!$E$9)</f>
        <v>0</v>
      </c>
      <c r="AB327" s="442">
        <f t="shared" si="109"/>
        <v>0</v>
      </c>
    </row>
    <row r="328" spans="1:28" s="73" customFormat="1" x14ac:dyDescent="0.15">
      <c r="A328" s="302" t="s">
        <v>1306</v>
      </c>
      <c r="B328" s="393" t="s">
        <v>925</v>
      </c>
      <c r="C328" s="431">
        <v>240</v>
      </c>
      <c r="D328" s="98">
        <f t="shared" si="122"/>
        <v>0</v>
      </c>
      <c r="E328" s="98">
        <f t="shared" si="122"/>
        <v>0</v>
      </c>
      <c r="F328" s="95"/>
      <c r="G328" s="95"/>
      <c r="H328" s="95"/>
      <c r="I328" s="95"/>
      <c r="J328" s="98">
        <f>K328+L328+O328</f>
        <v>0</v>
      </c>
      <c r="K328" s="98"/>
      <c r="L328" s="98"/>
      <c r="M328" s="98"/>
      <c r="N328" s="98"/>
      <c r="O328" s="98"/>
      <c r="P328" s="95"/>
      <c r="Q328" s="95"/>
      <c r="R328" s="95"/>
      <c r="S328" s="95"/>
      <c r="T328" s="95" t="s">
        <v>357</v>
      </c>
      <c r="U328" s="95" t="s">
        <v>357</v>
      </c>
      <c r="V328" s="95" t="s">
        <v>807</v>
      </c>
      <c r="W328" s="95"/>
      <c r="X328" s="442">
        <f t="shared" si="115"/>
        <v>0</v>
      </c>
      <c r="Y328" s="442">
        <f t="shared" si="116"/>
        <v>0</v>
      </c>
      <c r="Z328" s="442">
        <f t="shared" si="117"/>
        <v>0</v>
      </c>
      <c r="AA328" s="442">
        <f>IF(Таблица1050!$E$9=0,0,J328*10000/Таблица1050!$E$9)</f>
        <v>0</v>
      </c>
      <c r="AB328" s="442">
        <f t="shared" si="109"/>
        <v>0</v>
      </c>
    </row>
    <row r="329" spans="1:28" s="73" customFormat="1" ht="21" x14ac:dyDescent="0.15">
      <c r="A329" s="425" t="s">
        <v>1373</v>
      </c>
      <c r="B329" s="424" t="s">
        <v>1374</v>
      </c>
      <c r="C329" s="431">
        <v>241</v>
      </c>
      <c r="D329" s="98">
        <f t="shared" si="122"/>
        <v>0</v>
      </c>
      <c r="E329" s="98">
        <f>G329+I329+N329</f>
        <v>0</v>
      </c>
      <c r="F329" s="95"/>
      <c r="G329" s="95"/>
      <c r="H329" s="95"/>
      <c r="I329" s="95"/>
      <c r="J329" s="98">
        <f>K329+L329+O329</f>
        <v>0</v>
      </c>
      <c r="K329" s="98"/>
      <c r="L329" s="98"/>
      <c r="M329" s="98"/>
      <c r="N329" s="98"/>
      <c r="O329" s="98"/>
      <c r="P329" s="95"/>
      <c r="Q329" s="95"/>
      <c r="R329" s="95"/>
      <c r="S329" s="95"/>
      <c r="T329" s="98" t="s">
        <v>357</v>
      </c>
      <c r="U329" s="98" t="s">
        <v>357</v>
      </c>
      <c r="V329" s="98" t="s">
        <v>807</v>
      </c>
      <c r="W329" s="95"/>
      <c r="X329" s="442">
        <f t="shared" si="115"/>
        <v>0</v>
      </c>
      <c r="Y329" s="442">
        <f t="shared" si="116"/>
        <v>0</v>
      </c>
      <c r="Z329" s="442">
        <f t="shared" si="117"/>
        <v>0</v>
      </c>
      <c r="AA329" s="442">
        <f>IF(Таблица1050!$E$9=0,0,J329*10000/Таблица1050!$E$9)</f>
        <v>0</v>
      </c>
      <c r="AB329" s="442">
        <f t="shared" si="109"/>
        <v>0</v>
      </c>
    </row>
    <row r="330" spans="1:28" s="73" customFormat="1" x14ac:dyDescent="0.15">
      <c r="A330" s="302" t="s">
        <v>1307</v>
      </c>
      <c r="B330" s="205" t="s">
        <v>924</v>
      </c>
      <c r="C330" s="431">
        <v>242</v>
      </c>
      <c r="D330" s="98">
        <f t="shared" si="122"/>
        <v>0</v>
      </c>
      <c r="E330" s="98">
        <f t="shared" si="122"/>
        <v>0</v>
      </c>
      <c r="F330" s="95"/>
      <c r="G330" s="95"/>
      <c r="H330" s="95"/>
      <c r="I330" s="95"/>
      <c r="J330" s="98">
        <f t="shared" si="110"/>
        <v>0</v>
      </c>
      <c r="K330" s="98"/>
      <c r="L330" s="98"/>
      <c r="M330" s="98"/>
      <c r="N330" s="98"/>
      <c r="O330" s="98"/>
      <c r="P330" s="95"/>
      <c r="Q330" s="95"/>
      <c r="R330" s="95"/>
      <c r="S330" s="95"/>
      <c r="T330" s="95" t="s">
        <v>357</v>
      </c>
      <c r="U330" s="95" t="s">
        <v>357</v>
      </c>
      <c r="V330" s="95" t="s">
        <v>807</v>
      </c>
      <c r="W330" s="95"/>
      <c r="X330" s="442">
        <f t="shared" si="115"/>
        <v>0</v>
      </c>
      <c r="Y330" s="442">
        <f t="shared" si="116"/>
        <v>0</v>
      </c>
      <c r="Z330" s="442">
        <f t="shared" si="117"/>
        <v>0</v>
      </c>
      <c r="AA330" s="442">
        <f>IF(Таблица1050!$E$9=0,0,J330*10000/Таблица1050!$E$9)</f>
        <v>0</v>
      </c>
      <c r="AB330" s="442">
        <f t="shared" si="109"/>
        <v>0</v>
      </c>
    </row>
    <row r="331" spans="1:28" s="73" customFormat="1" x14ac:dyDescent="0.15">
      <c r="A331" s="302" t="s">
        <v>1308</v>
      </c>
      <c r="B331" s="205" t="s">
        <v>1055</v>
      </c>
      <c r="C331" s="431" t="s">
        <v>1444</v>
      </c>
      <c r="D331" s="98">
        <f t="shared" si="122"/>
        <v>0</v>
      </c>
      <c r="E331" s="98">
        <f t="shared" si="122"/>
        <v>0</v>
      </c>
      <c r="F331" s="98"/>
      <c r="G331" s="95"/>
      <c r="H331" s="95"/>
      <c r="I331" s="95"/>
      <c r="J331" s="98">
        <f>K331+L331+O331</f>
        <v>0</v>
      </c>
      <c r="K331" s="98"/>
      <c r="L331" s="98"/>
      <c r="M331" s="98"/>
      <c r="N331" s="98"/>
      <c r="O331" s="98"/>
      <c r="P331" s="95"/>
      <c r="Q331" s="95"/>
      <c r="R331" s="95"/>
      <c r="S331" s="95"/>
      <c r="T331" s="95" t="s">
        <v>357</v>
      </c>
      <c r="U331" s="95" t="s">
        <v>357</v>
      </c>
      <c r="V331" s="95" t="s">
        <v>807</v>
      </c>
      <c r="W331" s="95"/>
      <c r="X331" s="442">
        <f t="shared" si="115"/>
        <v>0</v>
      </c>
      <c r="Y331" s="442">
        <f t="shared" si="116"/>
        <v>0</v>
      </c>
      <c r="Z331" s="442">
        <f t="shared" si="117"/>
        <v>0</v>
      </c>
      <c r="AA331" s="442">
        <f>IF(Таблица1050!$E$9=0,0,J331*10000/Таблица1050!$E$9)</f>
        <v>0</v>
      </c>
      <c r="AB331" s="442">
        <f t="shared" si="109"/>
        <v>0</v>
      </c>
    </row>
    <row r="332" spans="1:28" s="73" customFormat="1" ht="21" x14ac:dyDescent="0.15">
      <c r="A332" s="90" t="s">
        <v>1516</v>
      </c>
      <c r="B332" s="245">
        <v>242</v>
      </c>
      <c r="C332" s="431">
        <v>243</v>
      </c>
      <c r="D332" s="98">
        <f t="shared" si="122"/>
        <v>0</v>
      </c>
      <c r="E332" s="98">
        <f t="shared" si="122"/>
        <v>0</v>
      </c>
      <c r="F332" s="95"/>
      <c r="G332" s="95"/>
      <c r="H332" s="95"/>
      <c r="I332" s="95"/>
      <c r="J332" s="98">
        <f>K332+L332+O332</f>
        <v>0</v>
      </c>
      <c r="K332" s="98"/>
      <c r="L332" s="98"/>
      <c r="M332" s="98"/>
      <c r="N332" s="98"/>
      <c r="O332" s="98"/>
      <c r="P332" s="95" t="s">
        <v>807</v>
      </c>
      <c r="Q332" s="95" t="s">
        <v>807</v>
      </c>
      <c r="R332" s="95" t="s">
        <v>807</v>
      </c>
      <c r="S332" s="95" t="s">
        <v>807</v>
      </c>
      <c r="T332" s="95" t="s">
        <v>357</v>
      </c>
      <c r="U332" s="95" t="s">
        <v>357</v>
      </c>
      <c r="V332" s="95" t="s">
        <v>807</v>
      </c>
      <c r="W332" s="98"/>
      <c r="X332" s="442">
        <f t="shared" si="115"/>
        <v>0</v>
      </c>
      <c r="Y332" s="442">
        <f t="shared" si="116"/>
        <v>0</v>
      </c>
      <c r="Z332" s="442">
        <f t="shared" si="117"/>
        <v>0</v>
      </c>
      <c r="AA332" s="442">
        <f>IF(Таблица1050!$E$9=0,0,J332*10000/Таблица1050!$E$9)</f>
        <v>0</v>
      </c>
      <c r="AB332" s="442">
        <f t="shared" si="109"/>
        <v>0</v>
      </c>
    </row>
    <row r="333" spans="1:28" s="73" customFormat="1" x14ac:dyDescent="0.15">
      <c r="A333" s="432" t="s">
        <v>1519</v>
      </c>
      <c r="B333" s="245">
        <v>243</v>
      </c>
      <c r="C333" s="431">
        <v>244</v>
      </c>
      <c r="D333" s="98">
        <f>F333+H333+M333</f>
        <v>0</v>
      </c>
      <c r="E333" s="98">
        <f>G333+I333+N333</f>
        <v>0</v>
      </c>
      <c r="F333" s="98">
        <f>F11+F140+F155+F163+F251+F256+F263+F320+F324</f>
        <v>0</v>
      </c>
      <c r="G333" s="98">
        <f>G11+G140+G155+G163+G251+G256+G263+G320+G324</f>
        <v>0</v>
      </c>
      <c r="H333" s="98">
        <f>H11+H140+H155+H163+H251+H256+H263+H320+H324</f>
        <v>0</v>
      </c>
      <c r="I333" s="98">
        <f>I11+I140+I155+I163+I251+I256+I263+I320+I324</f>
        <v>0</v>
      </c>
      <c r="J333" s="98">
        <f>K333+L333+O333</f>
        <v>0</v>
      </c>
      <c r="K333" s="98">
        <f>K11+K140+K155+K163+K251+K256+K263+K320+K324</f>
        <v>0</v>
      </c>
      <c r="L333" s="98">
        <f>L11+L140+L155+L163+L251+L256+L263+L320+L324</f>
        <v>0</v>
      </c>
      <c r="M333" s="98">
        <f>M11+M140+M155+M163+M251+M256+M263+M320+M324</f>
        <v>0</v>
      </c>
      <c r="N333" s="98">
        <f>N11+N140+N155+N163+N251+N256+N263+N320+N324</f>
        <v>0</v>
      </c>
      <c r="O333" s="98">
        <f>O11+O140+O155+O163+O251+O256+O263+O320+O324</f>
        <v>0</v>
      </c>
      <c r="P333" s="98">
        <f>P11+P140+P155+P163+P251+P320+P324</f>
        <v>0</v>
      </c>
      <c r="Q333" s="98">
        <f>Q11+Q140+Q155+Q163+Q251+Q320+Q324</f>
        <v>0</v>
      </c>
      <c r="R333" s="98">
        <f>R11+R140+R155+R163+R251+R320+R324</f>
        <v>0</v>
      </c>
      <c r="S333" s="98">
        <f>S11+S140+S155+S163+S251+S320+S324</f>
        <v>0</v>
      </c>
      <c r="T333" s="98">
        <f>T11+T140+T155+T163+T251+T320</f>
        <v>0</v>
      </c>
      <c r="U333" s="98">
        <f>U11+U140+U155+U163+U251+U320</f>
        <v>0</v>
      </c>
      <c r="V333" s="98">
        <f>V11+V155+V163+V251</f>
        <v>0</v>
      </c>
      <c r="W333" s="98">
        <f>W11+W140+W155+W163+W251+W256+W263+W320+W324</f>
        <v>0</v>
      </c>
      <c r="X333" s="442">
        <f t="shared" si="115"/>
        <v>0</v>
      </c>
      <c r="Y333" s="442">
        <f t="shared" si="116"/>
        <v>0</v>
      </c>
      <c r="Z333" s="442">
        <f t="shared" si="117"/>
        <v>0</v>
      </c>
      <c r="AA333" s="442">
        <f>IF(Таблица1050!$E$9=0,0,J333*10000/Таблица1050!$E$9)</f>
        <v>0</v>
      </c>
      <c r="AB333" s="442">
        <f t="shared" si="109"/>
        <v>0</v>
      </c>
    </row>
    <row r="334" spans="1:28" s="73" customFormat="1" x14ac:dyDescent="0.15">
      <c r="A334" s="101" t="s">
        <v>899</v>
      </c>
      <c r="B334" s="245">
        <v>226</v>
      </c>
      <c r="C334" s="431" t="s">
        <v>1445</v>
      </c>
      <c r="D334" s="95">
        <f>F334+H334+M334</f>
        <v>0</v>
      </c>
      <c r="E334" s="95">
        <f t="shared" ref="D334:E337" si="123">G334+I334+N334</f>
        <v>0</v>
      </c>
      <c r="F334" s="95">
        <f>F11</f>
        <v>0</v>
      </c>
      <c r="G334" s="95">
        <f>G11</f>
        <v>0</v>
      </c>
      <c r="H334" s="95">
        <f>H11</f>
        <v>0</v>
      </c>
      <c r="I334" s="95">
        <f>I11</f>
        <v>0</v>
      </c>
      <c r="J334" s="95">
        <f t="shared" si="110"/>
        <v>0</v>
      </c>
      <c r="K334" s="95">
        <f>K11+K320</f>
        <v>0</v>
      </c>
      <c r="L334" s="95">
        <f>L11+L320</f>
        <v>0</v>
      </c>
      <c r="M334" s="95">
        <f>M11</f>
        <v>0</v>
      </c>
      <c r="N334" s="95">
        <f>N11</f>
        <v>0</v>
      </c>
      <c r="O334" s="95">
        <f>O11+O320</f>
        <v>0</v>
      </c>
      <c r="P334" s="95">
        <f>P11</f>
        <v>0</v>
      </c>
      <c r="Q334" s="95">
        <f>Q11</f>
        <v>0</v>
      </c>
      <c r="R334" s="95">
        <f>R11</f>
        <v>0</v>
      </c>
      <c r="S334" s="95">
        <f>S11</f>
        <v>0</v>
      </c>
      <c r="T334" s="95" t="s">
        <v>357</v>
      </c>
      <c r="U334" s="95" t="s">
        <v>357</v>
      </c>
      <c r="V334" s="95" t="s">
        <v>807</v>
      </c>
      <c r="W334" s="95"/>
      <c r="X334" s="442">
        <f t="shared" si="115"/>
        <v>0</v>
      </c>
      <c r="Y334" s="442">
        <f t="shared" si="116"/>
        <v>0</v>
      </c>
      <c r="Z334" s="442">
        <f t="shared" si="117"/>
        <v>0</v>
      </c>
      <c r="AA334" s="442">
        <f>IF(Таблица1050!$E$9=0,0,J334*10000/Таблица1050!$E$9)</f>
        <v>0</v>
      </c>
      <c r="AB334" s="442">
        <f t="shared" si="109"/>
        <v>0</v>
      </c>
    </row>
    <row r="335" spans="1:28" s="73" customFormat="1" x14ac:dyDescent="0.15">
      <c r="A335" s="101" t="s">
        <v>839</v>
      </c>
      <c r="B335" s="245">
        <v>227</v>
      </c>
      <c r="C335" s="431" t="s">
        <v>1446</v>
      </c>
      <c r="D335" s="65">
        <f t="shared" si="123"/>
        <v>0</v>
      </c>
      <c r="E335" s="65">
        <f t="shared" si="123"/>
        <v>0</v>
      </c>
      <c r="F335" s="65">
        <f>F34+F38</f>
        <v>0</v>
      </c>
      <c r="G335" s="65">
        <f>G34+G38</f>
        <v>0</v>
      </c>
      <c r="H335" s="65">
        <f>H34+H38</f>
        <v>0</v>
      </c>
      <c r="I335" s="65">
        <f>I34+I38</f>
        <v>0</v>
      </c>
      <c r="J335" s="65">
        <f t="shared" si="110"/>
        <v>0</v>
      </c>
      <c r="K335" s="65">
        <f>K34+K38+K321</f>
        <v>0</v>
      </c>
      <c r="L335" s="65">
        <f>L34+L38+L321</f>
        <v>0</v>
      </c>
      <c r="M335" s="65">
        <f>M34+M38</f>
        <v>0</v>
      </c>
      <c r="N335" s="65">
        <f>N34+N38</f>
        <v>0</v>
      </c>
      <c r="O335" s="65">
        <f>O34+O38+O321</f>
        <v>0</v>
      </c>
      <c r="P335" s="65" t="s">
        <v>357</v>
      </c>
      <c r="Q335" s="65" t="s">
        <v>357</v>
      </c>
      <c r="R335" s="65" t="s">
        <v>357</v>
      </c>
      <c r="S335" s="65" t="s">
        <v>357</v>
      </c>
      <c r="T335" s="95">
        <f>SUM(T11,T140,T155,T163,T251,T256)</f>
        <v>0</v>
      </c>
      <c r="U335" s="95">
        <f>SUM(U11,U140,U155,U163,U251,U256)</f>
        <v>0</v>
      </c>
      <c r="V335" s="95" t="s">
        <v>807</v>
      </c>
      <c r="W335" s="65">
        <f>W34+W38</f>
        <v>0</v>
      </c>
      <c r="X335" s="442">
        <f t="shared" si="115"/>
        <v>0</v>
      </c>
      <c r="Y335" s="442">
        <f t="shared" si="116"/>
        <v>0</v>
      </c>
      <c r="Z335" s="442">
        <f t="shared" si="117"/>
        <v>0</v>
      </c>
      <c r="AA335" s="442">
        <f>IF(Таблица1050!$E$9=0,0,J335*10000/Таблица1050!$E$9)</f>
        <v>0</v>
      </c>
      <c r="AB335" s="442">
        <f t="shared" si="109"/>
        <v>0</v>
      </c>
    </row>
    <row r="336" spans="1:28" s="262" customFormat="1" ht="13.5" customHeight="1" x14ac:dyDescent="0.15">
      <c r="A336" s="260" t="s">
        <v>851</v>
      </c>
      <c r="B336" s="261">
        <v>228</v>
      </c>
      <c r="C336" s="431" t="s">
        <v>1447</v>
      </c>
      <c r="D336" s="98">
        <f t="shared" si="123"/>
        <v>0</v>
      </c>
      <c r="E336" s="98">
        <f t="shared" si="123"/>
        <v>0</v>
      </c>
      <c r="F336" s="98">
        <f>F16+F21+F22+F28+F29+F31+F46+F47+F79+F89+F92+F94+F110+F121+F132</f>
        <v>0</v>
      </c>
      <c r="G336" s="98">
        <f>G16+G21+G22+G28+G29+G31+G46+G47+G79+G89+G92+G94+G110+G121+G132</f>
        <v>0</v>
      </c>
      <c r="H336" s="98">
        <f>H16+H21+H22+H28+H29+H31+H46+H79+H89+H92+H94+H110+H121+H132</f>
        <v>0</v>
      </c>
      <c r="I336" s="98">
        <f>I16+I21+I22+I28+I29+I31+I46+I79+I89+I92+I94+I110+I121+I132</f>
        <v>0</v>
      </c>
      <c r="J336" s="98">
        <f t="shared" si="110"/>
        <v>0</v>
      </c>
      <c r="K336" s="98">
        <f>K16+K21+K22+K28+K29+K31+K46+K47+K79+K89+K92+K94+K110+K121+K132</f>
        <v>0</v>
      </c>
      <c r="L336" s="98">
        <f>L16+L21+L22+L28+L29+L31+L46+L79+L89+L92+L94+L110+L121+L132</f>
        <v>0</v>
      </c>
      <c r="M336" s="98">
        <f>M16+M21+M22+M28+M29+M31+M46+M79+M89+M92+M94+M110+M121+M132</f>
        <v>0</v>
      </c>
      <c r="N336" s="98">
        <f>N16+N21+N22+N28+N29+N31+N46+N79+N89+N92+N94+N110+N121+N132</f>
        <v>0</v>
      </c>
      <c r="O336" s="98">
        <f>O16+O21+O22+O28+O29+O31+O46+O79+O89+O92+O94+O110+O121+O132</f>
        <v>0</v>
      </c>
      <c r="P336" s="98">
        <f>P16+P21+P22+P28+P29+P31+P46+P47+P79+P89+P92+P94+P110+P121+P132</f>
        <v>0</v>
      </c>
      <c r="Q336" s="98">
        <f>Q16+Q21+Q22+Q28+Q29+Q31+Q46+Q47+Q79+Q89+Q92+Q94+Q110+Q121+Q132</f>
        <v>0</v>
      </c>
      <c r="R336" s="98">
        <f>R16+R21+R22+R28+R29+R31+R46+R47+R79+R89+R92+R94+R110+R121+R132</f>
        <v>0</v>
      </c>
      <c r="S336" s="98">
        <f>S16+S21+S22+S28+S29+S31+S46+S47+S79+S89+S92+S94+S110+S121+S132</f>
        <v>0</v>
      </c>
      <c r="T336" s="95" t="s">
        <v>357</v>
      </c>
      <c r="U336" s="95" t="s">
        <v>357</v>
      </c>
      <c r="V336" s="98">
        <f>V16+V21+V22+V28+V29+V31+V46+V47+V79+V89+V92+V94+V110+V121+V132</f>
        <v>0</v>
      </c>
      <c r="W336" s="98">
        <f>W16+W21+W22+W28+W29+W31+W46+W47+W79+W89+W92+W94+W110+W121+W132</f>
        <v>0</v>
      </c>
      <c r="X336" s="442">
        <f t="shared" si="115"/>
        <v>0</v>
      </c>
      <c r="Y336" s="442">
        <f t="shared" si="116"/>
        <v>0</v>
      </c>
      <c r="Z336" s="442">
        <f t="shared" si="117"/>
        <v>0</v>
      </c>
      <c r="AA336" s="442">
        <f>IF(Таблица1050!$E$9=0,0,J336*10000/Таблица1050!$E$9)</f>
        <v>0</v>
      </c>
      <c r="AB336" s="442">
        <f t="shared" si="109"/>
        <v>0</v>
      </c>
    </row>
    <row r="337" spans="1:28" s="262" customFormat="1" ht="15" customHeight="1" x14ac:dyDescent="0.15">
      <c r="A337" s="260" t="s">
        <v>852</v>
      </c>
      <c r="B337" s="261">
        <v>229</v>
      </c>
      <c r="C337" s="431" t="s">
        <v>1448</v>
      </c>
      <c r="D337" s="98">
        <f>F337+H337+M337</f>
        <v>0</v>
      </c>
      <c r="E337" s="98">
        <f t="shared" si="123"/>
        <v>0</v>
      </c>
      <c r="F337" s="98">
        <f>F17+F44+F36+F48+F126+F118+F129+F131+F130+F134+F115</f>
        <v>0</v>
      </c>
      <c r="G337" s="98">
        <f>G17+G44+G36+G48+G126+G118+G129+G131+G130+G134+G115</f>
        <v>0</v>
      </c>
      <c r="H337" s="98">
        <f>H17+H44+H36+H48+H126+H118+H129+H131+H130+H134+H115</f>
        <v>0</v>
      </c>
      <c r="I337" s="98">
        <f>I17+I44+I36+I48+I126+I118+I129+I131+I130+I134+I115</f>
        <v>0</v>
      </c>
      <c r="J337" s="98">
        <f t="shared" si="110"/>
        <v>0</v>
      </c>
      <c r="K337" s="98">
        <f t="shared" ref="K337:S337" si="124">K17+K44+K36+K48+K126+K118+K129+K131+K130+K134+K115</f>
        <v>0</v>
      </c>
      <c r="L337" s="98">
        <f t="shared" si="124"/>
        <v>0</v>
      </c>
      <c r="M337" s="98">
        <f t="shared" si="124"/>
        <v>0</v>
      </c>
      <c r="N337" s="98">
        <f t="shared" si="124"/>
        <v>0</v>
      </c>
      <c r="O337" s="98">
        <f t="shared" si="124"/>
        <v>0</v>
      </c>
      <c r="P337" s="98">
        <f t="shared" si="124"/>
        <v>0</v>
      </c>
      <c r="Q337" s="98">
        <f t="shared" si="124"/>
        <v>0</v>
      </c>
      <c r="R337" s="98">
        <f t="shared" si="124"/>
        <v>0</v>
      </c>
      <c r="S337" s="98">
        <f t="shared" si="124"/>
        <v>0</v>
      </c>
      <c r="T337" s="95" t="s">
        <v>807</v>
      </c>
      <c r="U337" s="95" t="s">
        <v>807</v>
      </c>
      <c r="V337" s="98">
        <f>V17+V44+V36+V48+V126+V118+V129+V131+V130+V134+V115</f>
        <v>0</v>
      </c>
      <c r="W337" s="98">
        <f>W17+W44+W36+W48+W126+W118+W129+W131+W130+W134+W115</f>
        <v>0</v>
      </c>
      <c r="X337" s="442">
        <f t="shared" si="115"/>
        <v>0</v>
      </c>
      <c r="Y337" s="442">
        <f t="shared" si="116"/>
        <v>0</v>
      </c>
      <c r="Z337" s="442">
        <f t="shared" si="117"/>
        <v>0</v>
      </c>
      <c r="AA337" s="442">
        <f>IF(Таблица1050!$E$9=0,0,J337*10000/Таблица1050!$E$9)</f>
        <v>0</v>
      </c>
      <c r="AB337" s="442">
        <f t="shared" si="109"/>
        <v>0</v>
      </c>
    </row>
    <row r="338" spans="1:28" x14ac:dyDescent="0.15">
      <c r="A338" s="263"/>
      <c r="B338" s="264"/>
      <c r="C338" s="211"/>
      <c r="D338" s="265"/>
      <c r="E338" s="265"/>
      <c r="F338" s="265"/>
      <c r="G338" s="265"/>
      <c r="H338" s="265"/>
      <c r="I338" s="265"/>
      <c r="J338" s="212"/>
      <c r="K338" s="212"/>
      <c r="L338" s="212"/>
      <c r="M338" s="212"/>
      <c r="N338" s="212"/>
      <c r="O338" s="212"/>
      <c r="P338" s="212"/>
      <c r="Q338" s="212"/>
      <c r="R338" s="212"/>
      <c r="S338" s="212"/>
      <c r="T338" s="212"/>
      <c r="U338" s="212"/>
    </row>
    <row r="339" spans="1:28" x14ac:dyDescent="0.15">
      <c r="A339" s="238" t="s">
        <v>147</v>
      </c>
      <c r="B339" s="238"/>
      <c r="C339" s="238"/>
      <c r="D339" s="238"/>
      <c r="E339" s="238"/>
      <c r="F339" s="238"/>
      <c r="G339" s="238"/>
      <c r="H339" s="238"/>
      <c r="I339" s="238"/>
      <c r="J339" s="240"/>
      <c r="K339" s="238"/>
      <c r="L339" s="238"/>
      <c r="M339" s="241"/>
      <c r="N339" s="241"/>
      <c r="O339" s="241"/>
      <c r="P339" s="238"/>
      <c r="Q339" s="238"/>
      <c r="R339" s="238"/>
      <c r="S339" s="238"/>
      <c r="T339" s="238"/>
      <c r="U339" s="238"/>
      <c r="V339" s="238"/>
      <c r="W339" s="238"/>
      <c r="X339" s="238"/>
      <c r="Y339" s="238"/>
      <c r="Z339" s="238"/>
      <c r="AA339" s="238"/>
      <c r="AB339" s="238"/>
    </row>
  </sheetData>
  <mergeCells count="37">
    <mergeCell ref="AB5:AB8"/>
    <mergeCell ref="F6:G6"/>
    <mergeCell ref="H6:I6"/>
    <mergeCell ref="I7:I8"/>
    <mergeCell ref="J7:J8"/>
    <mergeCell ref="V5:V8"/>
    <mergeCell ref="W5:W8"/>
    <mergeCell ref="X5:X8"/>
    <mergeCell ref="Y5:Y8"/>
    <mergeCell ref="Z5:Z8"/>
    <mergeCell ref="AA5:AA8"/>
    <mergeCell ref="J5:L6"/>
    <mergeCell ref="M5:O6"/>
    <mergeCell ref="P5:R6"/>
    <mergeCell ref="S5:S8"/>
    <mergeCell ref="T5:T8"/>
    <mergeCell ref="U5:U8"/>
    <mergeCell ref="K7:L7"/>
    <mergeCell ref="M7:M8"/>
    <mergeCell ref="N7:N8"/>
    <mergeCell ref="O7:O8"/>
    <mergeCell ref="P7:P8"/>
    <mergeCell ref="Q7:Q8"/>
    <mergeCell ref="R7:R8"/>
    <mergeCell ref="C2:I2"/>
    <mergeCell ref="C3:I3"/>
    <mergeCell ref="E4:I4"/>
    <mergeCell ref="A5:A8"/>
    <mergeCell ref="B5:B8"/>
    <mergeCell ref="C5:C8"/>
    <mergeCell ref="D5:E6"/>
    <mergeCell ref="F5:I5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workbookViewId="0">
      <selection activeCell="A9" sqref="A9"/>
    </sheetView>
  </sheetViews>
  <sheetFormatPr defaultColWidth="9.140625" defaultRowHeight="10.5" customHeight="1" x14ac:dyDescent="0.15"/>
  <cols>
    <col min="1" max="1" width="73" style="66" customWidth="1"/>
    <col min="2" max="2" width="7.85546875" style="221" customWidth="1"/>
    <col min="3" max="3" width="8.28515625" style="66" customWidth="1"/>
    <col min="4" max="4" width="16.5703125" style="66" customWidth="1"/>
    <col min="5" max="5" width="12.85546875" style="66" customWidth="1"/>
    <col min="6" max="6" width="11.42578125" style="66" customWidth="1"/>
    <col min="7" max="7" width="9.140625" style="66" customWidth="1"/>
    <col min="8" max="16384" width="9.140625" style="66"/>
  </cols>
  <sheetData>
    <row r="1" spans="1:6" s="221" customFormat="1" ht="10.5" customHeight="1" x14ac:dyDescent="0.15">
      <c r="A1" s="220" t="s">
        <v>289</v>
      </c>
      <c r="B1" s="220"/>
      <c r="C1" s="220"/>
      <c r="D1" s="220"/>
    </row>
    <row r="2" spans="1:6" ht="10.5" customHeight="1" x14ac:dyDescent="0.15">
      <c r="A2" s="222" t="s">
        <v>218</v>
      </c>
      <c r="B2" s="220" t="s">
        <v>158</v>
      </c>
      <c r="C2" s="705" t="s">
        <v>311</v>
      </c>
      <c r="D2" s="705"/>
      <c r="E2" s="223"/>
    </row>
    <row r="3" spans="1:6" ht="10.5" customHeight="1" x14ac:dyDescent="0.15">
      <c r="A3" s="222"/>
      <c r="B3" s="220"/>
    </row>
    <row r="4" spans="1:6" ht="10.5" customHeight="1" x14ac:dyDescent="0.15">
      <c r="A4" s="687" t="s">
        <v>901</v>
      </c>
      <c r="B4" s="224"/>
      <c r="C4" s="706" t="s">
        <v>27</v>
      </c>
      <c r="D4" s="659" t="s">
        <v>300</v>
      </c>
      <c r="E4" s="659"/>
      <c r="F4" s="708" t="s">
        <v>902</v>
      </c>
    </row>
    <row r="5" spans="1:6" ht="10.5" customHeight="1" x14ac:dyDescent="0.15">
      <c r="A5" s="688"/>
      <c r="B5" s="224"/>
      <c r="C5" s="707"/>
      <c r="D5" s="23" t="s">
        <v>161</v>
      </c>
      <c r="E5" s="23" t="s">
        <v>162</v>
      </c>
      <c r="F5" s="708"/>
    </row>
    <row r="6" spans="1:6" ht="10.5" customHeight="1" x14ac:dyDescent="0.15">
      <c r="A6" s="26" t="s">
        <v>159</v>
      </c>
      <c r="B6" s="225"/>
      <c r="C6" s="20">
        <v>2</v>
      </c>
      <c r="D6" s="23">
        <v>3</v>
      </c>
      <c r="E6" s="23">
        <v>4</v>
      </c>
      <c r="F6" s="23">
        <v>5</v>
      </c>
    </row>
    <row r="7" spans="1:6" s="221" customFormat="1" ht="10.5" customHeight="1" x14ac:dyDescent="0.15">
      <c r="A7" s="225" t="s">
        <v>157</v>
      </c>
      <c r="B7" s="225"/>
      <c r="C7" s="225"/>
      <c r="D7" s="224">
        <v>3</v>
      </c>
      <c r="E7" s="224">
        <v>4</v>
      </c>
      <c r="F7" s="224">
        <v>5</v>
      </c>
    </row>
    <row r="8" spans="1:6" ht="10.5" customHeight="1" x14ac:dyDescent="0.15">
      <c r="A8" s="226" t="s">
        <v>1171</v>
      </c>
      <c r="B8" s="227" t="s">
        <v>130</v>
      </c>
      <c r="C8" s="26" t="s">
        <v>159</v>
      </c>
      <c r="D8" s="2"/>
      <c r="E8" s="115"/>
      <c r="F8" s="115"/>
    </row>
    <row r="9" spans="1:6" ht="10.5" customHeight="1" x14ac:dyDescent="0.15">
      <c r="A9" s="226" t="s">
        <v>1531</v>
      </c>
      <c r="B9" s="227" t="s">
        <v>131</v>
      </c>
      <c r="C9" s="26" t="s">
        <v>245</v>
      </c>
      <c r="D9" s="2"/>
      <c r="E9" s="115"/>
      <c r="F9" s="115"/>
    </row>
    <row r="10" spans="1:6" ht="10.5" customHeight="1" x14ac:dyDescent="0.15">
      <c r="B10" s="66"/>
    </row>
    <row r="11" spans="1:6" s="221" customFormat="1" ht="10.5" customHeight="1" x14ac:dyDescent="0.15">
      <c r="A11" s="228" t="s">
        <v>147</v>
      </c>
    </row>
    <row r="87" spans="10:10" ht="10.5" customHeight="1" x14ac:dyDescent="0.15">
      <c r="J87" s="66" t="s">
        <v>1300</v>
      </c>
    </row>
  </sheetData>
  <mergeCells count="5">
    <mergeCell ref="C2:D2"/>
    <mergeCell ref="D4:E4"/>
    <mergeCell ref="A4:A5"/>
    <mergeCell ref="C4:C5"/>
    <mergeCell ref="F4:F5"/>
  </mergeCells>
  <pageMargins left="0.7" right="0.7" top="0.75" bottom="0.75" header="0.3" footer="0.3"/>
  <pageSetup paperSize="9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9" sqref="A9"/>
    </sheetView>
  </sheetViews>
  <sheetFormatPr defaultColWidth="9.140625" defaultRowHeight="10.5" customHeight="1" x14ac:dyDescent="0.15"/>
  <cols>
    <col min="1" max="1" width="73" style="66" customWidth="1"/>
    <col min="2" max="2" width="7.85546875" style="221" customWidth="1"/>
    <col min="3" max="3" width="8.28515625" style="66" customWidth="1"/>
    <col min="4" max="4" width="16.5703125" style="66" customWidth="1"/>
    <col min="5" max="5" width="12.85546875" style="66" customWidth="1"/>
    <col min="6" max="6" width="11.42578125" style="66" customWidth="1"/>
    <col min="7" max="7" width="9.140625" style="66" customWidth="1"/>
    <col min="8" max="16384" width="9.140625" style="66"/>
  </cols>
  <sheetData>
    <row r="1" spans="1:6" s="221" customFormat="1" ht="10.5" customHeight="1" x14ac:dyDescent="0.15">
      <c r="A1" s="220" t="s">
        <v>1186</v>
      </c>
      <c r="B1" s="220"/>
      <c r="C1" s="220"/>
      <c r="D1" s="220"/>
    </row>
    <row r="2" spans="1:6" ht="10.5" customHeight="1" x14ac:dyDescent="0.15">
      <c r="A2" s="222" t="s">
        <v>1188</v>
      </c>
      <c r="B2" s="220" t="s">
        <v>158</v>
      </c>
      <c r="C2" s="705" t="s">
        <v>311</v>
      </c>
      <c r="D2" s="705"/>
      <c r="E2" s="223"/>
    </row>
    <row r="3" spans="1:6" ht="10.5" customHeight="1" x14ac:dyDescent="0.15">
      <c r="A3" s="222"/>
      <c r="B3" s="220"/>
    </row>
    <row r="4" spans="1:6" ht="10.5" customHeight="1" x14ac:dyDescent="0.15">
      <c r="A4" s="687" t="s">
        <v>1187</v>
      </c>
      <c r="B4" s="224"/>
      <c r="C4" s="706" t="s">
        <v>27</v>
      </c>
      <c r="D4" s="659" t="s">
        <v>300</v>
      </c>
      <c r="E4" s="659"/>
      <c r="F4" s="708" t="s">
        <v>902</v>
      </c>
    </row>
    <row r="5" spans="1:6" ht="10.5" customHeight="1" x14ac:dyDescent="0.15">
      <c r="A5" s="688"/>
      <c r="B5" s="224"/>
      <c r="C5" s="707"/>
      <c r="D5" s="364" t="s">
        <v>161</v>
      </c>
      <c r="E5" s="364" t="s">
        <v>162</v>
      </c>
      <c r="F5" s="708"/>
    </row>
    <row r="6" spans="1:6" ht="10.5" customHeight="1" x14ac:dyDescent="0.15">
      <c r="A6" s="363" t="s">
        <v>159</v>
      </c>
      <c r="B6" s="225"/>
      <c r="C6" s="362">
        <v>2</v>
      </c>
      <c r="D6" s="364">
        <v>3</v>
      </c>
      <c r="E6" s="364">
        <v>4</v>
      </c>
      <c r="F6" s="364">
        <v>5</v>
      </c>
    </row>
    <row r="7" spans="1:6" s="221" customFormat="1" ht="10.5" customHeight="1" x14ac:dyDescent="0.15">
      <c r="A7" s="225" t="s">
        <v>157</v>
      </c>
      <c r="B7" s="225"/>
      <c r="C7" s="225"/>
      <c r="D7" s="224">
        <v>3</v>
      </c>
      <c r="E7" s="224">
        <v>4</v>
      </c>
      <c r="F7" s="224">
        <v>5</v>
      </c>
    </row>
    <row r="8" spans="1:6" ht="10.5" customHeight="1" x14ac:dyDescent="0.15">
      <c r="A8" s="226" t="s">
        <v>1171</v>
      </c>
      <c r="B8" s="227" t="s">
        <v>130</v>
      </c>
      <c r="C8" s="363" t="s">
        <v>159</v>
      </c>
      <c r="D8" s="2"/>
      <c r="E8" s="115"/>
      <c r="F8" s="115"/>
    </row>
    <row r="9" spans="1:6" ht="10.5" customHeight="1" x14ac:dyDescent="0.15">
      <c r="A9" s="226" t="s">
        <v>1531</v>
      </c>
      <c r="B9" s="227" t="s">
        <v>131</v>
      </c>
      <c r="C9" s="363" t="s">
        <v>245</v>
      </c>
      <c r="D9" s="2"/>
      <c r="E9" s="115"/>
      <c r="F9" s="115"/>
    </row>
    <row r="10" spans="1:6" ht="10.5" customHeight="1" x14ac:dyDescent="0.15">
      <c r="B10" s="66"/>
    </row>
    <row r="11" spans="1:6" s="221" customFormat="1" ht="10.5" customHeight="1" x14ac:dyDescent="0.15">
      <c r="A11" s="228" t="s">
        <v>147</v>
      </c>
    </row>
  </sheetData>
  <mergeCells count="5">
    <mergeCell ref="C2:D2"/>
    <mergeCell ref="A4:A5"/>
    <mergeCell ref="C4:C5"/>
    <mergeCell ref="D4:E4"/>
    <mergeCell ref="F4:F5"/>
  </mergeCells>
  <pageMargins left="0.7" right="0.7" top="0.75" bottom="0.75" header="0.3" footer="0.3"/>
  <pageSetup paperSize="9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F20" sqref="F20"/>
    </sheetView>
  </sheetViews>
  <sheetFormatPr defaultColWidth="9.140625" defaultRowHeight="10.5" customHeight="1" x14ac:dyDescent="0.15"/>
  <cols>
    <col min="1" max="1" width="55.5703125" style="14" customWidth="1"/>
    <col min="2" max="2" width="7.7109375" style="14" customWidth="1"/>
    <col min="3" max="3" width="8.42578125" style="14" customWidth="1"/>
    <col min="4" max="5" width="12.140625" style="14" customWidth="1"/>
    <col min="6" max="6" width="13.85546875" style="14" customWidth="1"/>
    <col min="7" max="7" width="9.140625" style="14" customWidth="1"/>
    <col min="8" max="16384" width="9.140625" style="14"/>
  </cols>
  <sheetData>
    <row r="1" spans="1:10" x14ac:dyDescent="0.15">
      <c r="A1" s="13" t="s">
        <v>290</v>
      </c>
      <c r="B1" s="13"/>
      <c r="C1" s="13"/>
      <c r="D1" s="13"/>
      <c r="E1" s="13"/>
      <c r="F1" s="13"/>
    </row>
    <row r="2" spans="1:10" x14ac:dyDescent="0.15">
      <c r="A2" s="15"/>
      <c r="B2" s="13" t="s">
        <v>158</v>
      </c>
      <c r="C2" s="15"/>
      <c r="D2" s="15"/>
      <c r="E2" s="709" t="s">
        <v>347</v>
      </c>
      <c r="F2" s="709"/>
    </row>
    <row r="3" spans="1:10" x14ac:dyDescent="0.15">
      <c r="A3" s="15"/>
      <c r="B3" s="13"/>
      <c r="C3" s="15"/>
      <c r="D3" s="15"/>
      <c r="E3" s="16"/>
      <c r="F3" s="16"/>
    </row>
    <row r="4" spans="1:10" x14ac:dyDescent="0.15">
      <c r="A4" s="710" t="s">
        <v>1520</v>
      </c>
      <c r="B4" s="711"/>
      <c r="C4" s="617" t="s">
        <v>27</v>
      </c>
      <c r="D4" s="659" t="s">
        <v>294</v>
      </c>
      <c r="E4" s="659"/>
      <c r="F4" s="659" t="s">
        <v>26</v>
      </c>
    </row>
    <row r="5" spans="1:10" x14ac:dyDescent="0.15">
      <c r="A5" s="710"/>
      <c r="B5" s="711"/>
      <c r="C5" s="617"/>
      <c r="D5" s="20" t="s">
        <v>161</v>
      </c>
      <c r="E5" s="20" t="s">
        <v>162</v>
      </c>
      <c r="F5" s="659"/>
    </row>
    <row r="6" spans="1:10" ht="12" customHeight="1" x14ac:dyDescent="0.15">
      <c r="A6" s="21" t="s">
        <v>157</v>
      </c>
      <c r="B6" s="21"/>
      <c r="C6" s="22"/>
      <c r="D6" s="22">
        <v>3</v>
      </c>
      <c r="E6" s="22">
        <v>4</v>
      </c>
      <c r="F6" s="22">
        <v>5</v>
      </c>
    </row>
    <row r="7" spans="1:10" ht="12" customHeight="1" x14ac:dyDescent="0.15">
      <c r="A7" s="23">
        <v>1</v>
      </c>
      <c r="B7" s="21"/>
      <c r="C7" s="20">
        <v>2</v>
      </c>
      <c r="D7" s="20">
        <v>3</v>
      </c>
      <c r="E7" s="20">
        <v>4</v>
      </c>
      <c r="F7" s="20">
        <v>5</v>
      </c>
    </row>
    <row r="8" spans="1:10" x14ac:dyDescent="0.15">
      <c r="A8" s="41" t="s">
        <v>684</v>
      </c>
      <c r="B8" s="25" t="s">
        <v>130</v>
      </c>
      <c r="C8" s="26" t="s">
        <v>159</v>
      </c>
      <c r="D8" s="547">
        <f>D9+D10+D11+D12</f>
        <v>0</v>
      </c>
      <c r="E8" s="547">
        <f t="shared" ref="E8:F8" si="0">E9+E10+E11+E12</f>
        <v>0</v>
      </c>
      <c r="F8" s="547">
        <f t="shared" si="0"/>
        <v>0</v>
      </c>
    </row>
    <row r="9" spans="1:10" x14ac:dyDescent="0.15">
      <c r="A9" s="41" t="s">
        <v>685</v>
      </c>
      <c r="B9" s="25" t="s">
        <v>131</v>
      </c>
      <c r="C9" s="26" t="s">
        <v>245</v>
      </c>
      <c r="D9" s="547">
        <f>Таблица1102_1!G9+Таблица1102_2!G9+Таблица1102_3!I9</f>
        <v>0</v>
      </c>
      <c r="E9" s="547">
        <f>Таблица1102_1!H9+Таблица1102_2!H9+Таблица1102_3!H9</f>
        <v>0</v>
      </c>
      <c r="F9" s="547">
        <f>Таблица1102_1!I9+Таблица1102_2!I9+Таблица1102_3!I9</f>
        <v>0</v>
      </c>
    </row>
    <row r="10" spans="1:10" x14ac:dyDescent="0.15">
      <c r="A10" s="558" t="s">
        <v>686</v>
      </c>
      <c r="B10" s="103" t="s">
        <v>132</v>
      </c>
      <c r="C10" s="89" t="s">
        <v>62</v>
      </c>
      <c r="D10" s="548">
        <f>Таблица1102_1!G10</f>
        <v>0</v>
      </c>
      <c r="E10" s="547">
        <f>Таблица1102_1!H10</f>
        <v>0</v>
      </c>
      <c r="F10" s="547">
        <f>Таблица1102_1!I10</f>
        <v>0</v>
      </c>
    </row>
    <row r="11" spans="1:10" x14ac:dyDescent="0.15">
      <c r="A11" s="215" t="s">
        <v>1019</v>
      </c>
      <c r="B11" s="103" t="s">
        <v>903</v>
      </c>
      <c r="C11" s="26" t="s">
        <v>63</v>
      </c>
      <c r="D11" s="547">
        <f>Таблица1102_1!G11+Таблица1102_2!G11+Таблица1102_3!G11</f>
        <v>0</v>
      </c>
      <c r="E11" s="547">
        <f>Таблица1102_1!H11+Таблица1102_2!H11+Таблица1102_3!H11</f>
        <v>0</v>
      </c>
      <c r="F11" s="547">
        <f>Таблица1102_1!I11+Таблица1102_2!I11+Таблица1102_3!I11</f>
        <v>0</v>
      </c>
    </row>
    <row r="12" spans="1:10" x14ac:dyDescent="0.15">
      <c r="A12" s="102" t="s">
        <v>1141</v>
      </c>
      <c r="B12" s="103" t="s">
        <v>1142</v>
      </c>
      <c r="C12" s="92" t="s">
        <v>65</v>
      </c>
      <c r="D12" s="547">
        <f>Таблица1102_1!G12</f>
        <v>0</v>
      </c>
      <c r="E12" s="547">
        <f>Таблица1102_1!H12</f>
        <v>0</v>
      </c>
      <c r="F12" s="547">
        <f>Таблица1102_1!I12</f>
        <v>0</v>
      </c>
    </row>
    <row r="13" spans="1:10" s="31" customFormat="1" x14ac:dyDescent="0.15">
      <c r="A13" s="216" t="s">
        <v>749</v>
      </c>
      <c r="B13" s="25" t="s">
        <v>133</v>
      </c>
      <c r="C13" s="217" t="s">
        <v>64</v>
      </c>
      <c r="D13" s="547">
        <f>Таблица1102_1!G13+Таблица1102_2!G13+Таблица1102_3!G13</f>
        <v>0</v>
      </c>
      <c r="E13" s="547">
        <f>Таблица1102_1!H13+Таблица1102_2!H13+Таблица1102_3!H13</f>
        <v>0</v>
      </c>
      <c r="F13" s="547">
        <f>Таблица1102_1!I13+Таблица1102_2!I13+Таблица1102_3!I13</f>
        <v>0</v>
      </c>
    </row>
    <row r="14" spans="1:10" s="31" customFormat="1" x14ac:dyDescent="0.15">
      <c r="A14" s="216" t="s">
        <v>679</v>
      </c>
      <c r="B14" s="25" t="s">
        <v>134</v>
      </c>
      <c r="C14" s="217" t="s">
        <v>517</v>
      </c>
      <c r="D14" s="547">
        <f>Таблица1102_1!G14+Таблица1102_2!G14+Таблица1102_3!G14</f>
        <v>0</v>
      </c>
      <c r="E14" s="547">
        <f>Таблица1102_1!H14+Таблица1102_2!H14+Таблица1102_3!H14</f>
        <v>0</v>
      </c>
      <c r="F14" s="547">
        <f>Таблица1102_1!I14+Таблица1102_2!I14+Таблица1102_3!I14</f>
        <v>0</v>
      </c>
      <c r="H14" s="519"/>
      <c r="I14" s="519"/>
      <c r="J14" s="519"/>
    </row>
    <row r="15" spans="1:10" s="31" customFormat="1" x14ac:dyDescent="0.15">
      <c r="A15" s="216" t="s">
        <v>680</v>
      </c>
      <c r="B15" s="25" t="s">
        <v>135</v>
      </c>
      <c r="C15" s="217" t="s">
        <v>520</v>
      </c>
      <c r="D15" s="547">
        <f>D8+D13+D14</f>
        <v>0</v>
      </c>
      <c r="E15" s="547">
        <f>E8+E13+E14</f>
        <v>0</v>
      </c>
      <c r="F15" s="547">
        <f>F8+F13+F14</f>
        <v>0</v>
      </c>
      <c r="H15" s="519"/>
      <c r="I15" s="519"/>
      <c r="J15" s="519"/>
    </row>
    <row r="16" spans="1:10" s="31" customFormat="1" x14ac:dyDescent="0.15">
      <c r="A16" s="218"/>
      <c r="B16" s="219"/>
      <c r="C16" s="81"/>
      <c r="D16" s="279"/>
      <c r="E16" s="279"/>
      <c r="F16" s="279"/>
      <c r="H16" s="519"/>
      <c r="I16" s="519"/>
      <c r="J16" s="519"/>
    </row>
    <row r="17" spans="1:12" x14ac:dyDescent="0.15">
      <c r="A17" s="13" t="s">
        <v>147</v>
      </c>
      <c r="B17" s="13"/>
      <c r="C17" s="13"/>
      <c r="D17" s="13"/>
      <c r="E17" s="13"/>
      <c r="F17" s="13"/>
      <c r="H17" s="519"/>
      <c r="I17" s="519"/>
      <c r="J17" s="519"/>
      <c r="K17" s="513"/>
      <c r="L17" s="513"/>
    </row>
    <row r="18" spans="1:12" ht="10.5" customHeight="1" x14ac:dyDescent="0.15">
      <c r="H18" s="519"/>
      <c r="I18" s="519"/>
      <c r="J18" s="519"/>
      <c r="K18" s="513"/>
      <c r="L18" s="513"/>
    </row>
    <row r="19" spans="1:12" ht="10.5" customHeight="1" x14ac:dyDescent="0.15">
      <c r="H19" s="519"/>
      <c r="I19" s="520"/>
      <c r="J19" s="520"/>
      <c r="K19" s="520"/>
      <c r="L19" s="513"/>
    </row>
    <row r="20" spans="1:12" ht="10.5" customHeight="1" x14ac:dyDescent="0.15">
      <c r="H20" s="519"/>
      <c r="I20" s="520"/>
      <c r="J20" s="520"/>
      <c r="K20" s="520"/>
      <c r="L20" s="513"/>
    </row>
    <row r="21" spans="1:12" ht="10.5" customHeight="1" x14ac:dyDescent="0.15">
      <c r="H21" s="513"/>
      <c r="I21" s="520"/>
      <c r="J21" s="520"/>
      <c r="K21" s="520"/>
      <c r="L21" s="513"/>
    </row>
    <row r="22" spans="1:12" ht="10.5" customHeight="1" x14ac:dyDescent="0.15">
      <c r="H22" s="513"/>
      <c r="I22" s="520"/>
      <c r="J22" s="520"/>
      <c r="K22" s="520"/>
      <c r="L22" s="513"/>
    </row>
    <row r="23" spans="1:12" ht="10.5" customHeight="1" x14ac:dyDescent="0.15">
      <c r="H23" s="513"/>
      <c r="I23" s="520"/>
      <c r="J23" s="520"/>
      <c r="K23" s="520"/>
      <c r="L23" s="513"/>
    </row>
    <row r="24" spans="1:12" ht="10.5" customHeight="1" x14ac:dyDescent="0.15">
      <c r="H24" s="513"/>
      <c r="I24" s="520"/>
      <c r="J24" s="520"/>
      <c r="K24" s="520"/>
      <c r="L24" s="513"/>
    </row>
    <row r="25" spans="1:12" ht="10.5" customHeight="1" x14ac:dyDescent="0.15">
      <c r="H25" s="513"/>
      <c r="I25" s="520"/>
      <c r="J25" s="520"/>
      <c r="K25" s="520"/>
      <c r="L25" s="513"/>
    </row>
    <row r="26" spans="1:12" ht="10.5" customHeight="1" x14ac:dyDescent="0.15">
      <c r="H26" s="513"/>
      <c r="I26" s="513"/>
      <c r="J26" s="513"/>
      <c r="K26" s="513"/>
      <c r="L26" s="513"/>
    </row>
    <row r="27" spans="1:12" ht="10.5" customHeight="1" x14ac:dyDescent="0.15">
      <c r="H27" s="513"/>
      <c r="I27" s="513"/>
      <c r="J27" s="513"/>
      <c r="K27" s="513"/>
      <c r="L27" s="513"/>
    </row>
    <row r="28" spans="1:12" ht="10.5" customHeight="1" x14ac:dyDescent="0.15">
      <c r="H28" s="513"/>
      <c r="I28" s="513"/>
      <c r="J28" s="513"/>
      <c r="K28" s="513"/>
      <c r="L28" s="513"/>
    </row>
    <row r="29" spans="1:12" ht="10.5" customHeight="1" x14ac:dyDescent="0.15">
      <c r="H29" s="513"/>
      <c r="I29" s="513"/>
      <c r="J29" s="513"/>
      <c r="K29" s="513"/>
      <c r="L29" s="513"/>
    </row>
  </sheetData>
  <mergeCells count="6">
    <mergeCell ref="E2:F2"/>
    <mergeCell ref="A4:A5"/>
    <mergeCell ref="B4:B5"/>
    <mergeCell ref="C4:C5"/>
    <mergeCell ref="D4:E4"/>
    <mergeCell ref="F4:F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20" sqref="G20"/>
    </sheetView>
  </sheetViews>
  <sheetFormatPr defaultColWidth="9.140625" defaultRowHeight="10.5" customHeight="1" x14ac:dyDescent="0.15"/>
  <cols>
    <col min="1" max="1" width="55.5703125" style="14" customWidth="1"/>
    <col min="2" max="2" width="7.7109375" style="14" customWidth="1"/>
    <col min="3" max="3" width="8.42578125" style="14" customWidth="1"/>
    <col min="4" max="9" width="13" style="14" customWidth="1"/>
    <col min="10" max="16384" width="9.140625" style="14"/>
  </cols>
  <sheetData>
    <row r="1" spans="1:9" x14ac:dyDescent="0.15">
      <c r="A1" s="13" t="s">
        <v>972</v>
      </c>
      <c r="B1" s="13"/>
      <c r="C1" s="13"/>
      <c r="D1" s="13"/>
      <c r="E1" s="13"/>
      <c r="F1" s="13"/>
      <c r="G1" s="298"/>
      <c r="H1" s="298"/>
      <c r="I1" s="298"/>
    </row>
    <row r="2" spans="1:9" x14ac:dyDescent="0.15">
      <c r="A2" s="15"/>
      <c r="B2" s="13" t="s">
        <v>158</v>
      </c>
      <c r="C2" s="15"/>
      <c r="D2" s="15"/>
      <c r="E2" s="709" t="s">
        <v>347</v>
      </c>
      <c r="F2" s="709"/>
    </row>
    <row r="3" spans="1:9" x14ac:dyDescent="0.15">
      <c r="A3" s="1" t="s">
        <v>979</v>
      </c>
      <c r="B3" s="13"/>
      <c r="C3" s="15"/>
      <c r="D3" s="15"/>
      <c r="E3" s="16"/>
      <c r="F3" s="16"/>
    </row>
    <row r="4" spans="1:9" x14ac:dyDescent="0.15">
      <c r="A4" s="713" t="s">
        <v>978</v>
      </c>
      <c r="B4" s="711"/>
      <c r="C4" s="617" t="s">
        <v>27</v>
      </c>
      <c r="D4" s="659" t="s">
        <v>294</v>
      </c>
      <c r="E4" s="659"/>
      <c r="F4" s="659" t="s">
        <v>26</v>
      </c>
      <c r="G4" s="712" t="s">
        <v>294</v>
      </c>
      <c r="H4" s="617"/>
      <c r="I4" s="653" t="s">
        <v>26</v>
      </c>
    </row>
    <row r="5" spans="1:9" x14ac:dyDescent="0.15">
      <c r="A5" s="714"/>
      <c r="B5" s="711"/>
      <c r="C5" s="617"/>
      <c r="D5" s="579" t="s">
        <v>161</v>
      </c>
      <c r="E5" s="579" t="s">
        <v>162</v>
      </c>
      <c r="F5" s="659"/>
      <c r="G5" s="581" t="s">
        <v>161</v>
      </c>
      <c r="H5" s="581" t="s">
        <v>162</v>
      </c>
      <c r="I5" s="609"/>
    </row>
    <row r="6" spans="1:9" ht="12" customHeight="1" x14ac:dyDescent="0.15">
      <c r="A6" s="21" t="s">
        <v>157</v>
      </c>
      <c r="B6" s="21"/>
      <c r="C6" s="22"/>
      <c r="D6" s="22">
        <v>3</v>
      </c>
      <c r="E6" s="22">
        <v>4</v>
      </c>
      <c r="F6" s="22">
        <v>5</v>
      </c>
      <c r="G6" s="523">
        <v>6</v>
      </c>
      <c r="H6" s="523">
        <v>7</v>
      </c>
      <c r="I6" s="523">
        <v>8</v>
      </c>
    </row>
    <row r="7" spans="1:9" ht="12" customHeight="1" x14ac:dyDescent="0.15">
      <c r="A7" s="23">
        <v>1</v>
      </c>
      <c r="B7" s="21"/>
      <c r="C7" s="20">
        <v>2</v>
      </c>
      <c r="D7" s="579">
        <v>3</v>
      </c>
      <c r="E7" s="579">
        <v>4</v>
      </c>
      <c r="F7" s="579">
        <v>5</v>
      </c>
      <c r="G7" s="578">
        <v>6</v>
      </c>
      <c r="H7" s="578">
        <v>7</v>
      </c>
      <c r="I7" s="578">
        <v>8</v>
      </c>
    </row>
    <row r="8" spans="1:9" x14ac:dyDescent="0.15">
      <c r="A8" s="41" t="s">
        <v>975</v>
      </c>
      <c r="B8" s="25" t="s">
        <v>130</v>
      </c>
      <c r="C8" s="26" t="s">
        <v>159</v>
      </c>
      <c r="D8" s="578">
        <f>D9+D10+D11+D12</f>
        <v>0</v>
      </c>
      <c r="E8" s="578">
        <f t="shared" ref="E8:F8" si="0">E9+E10+E11+E12</f>
        <v>0</v>
      </c>
      <c r="F8" s="578">
        <f t="shared" si="0"/>
        <v>0</v>
      </c>
      <c r="G8" s="578">
        <f>G9+G10+G11+G12</f>
        <v>0</v>
      </c>
      <c r="H8" s="578">
        <f>H9+H10+H11+H12</f>
        <v>0</v>
      </c>
      <c r="I8" s="578">
        <f>I9+I10+I11+I12</f>
        <v>0</v>
      </c>
    </row>
    <row r="9" spans="1:9" x14ac:dyDescent="0.15">
      <c r="A9" s="41" t="s">
        <v>976</v>
      </c>
      <c r="B9" s="25" t="s">
        <v>131</v>
      </c>
      <c r="C9" s="26" t="s">
        <v>245</v>
      </c>
      <c r="D9" s="578"/>
      <c r="E9" s="578"/>
      <c r="F9" s="578"/>
      <c r="G9" s="578"/>
      <c r="H9" s="578"/>
      <c r="I9" s="578"/>
    </row>
    <row r="10" spans="1:9" x14ac:dyDescent="0.15">
      <c r="A10" s="215" t="s">
        <v>686</v>
      </c>
      <c r="B10" s="25" t="s">
        <v>132</v>
      </c>
      <c r="C10" s="89" t="s">
        <v>62</v>
      </c>
      <c r="D10" s="580"/>
      <c r="E10" s="580"/>
      <c r="F10" s="580"/>
      <c r="G10" s="578"/>
      <c r="H10" s="578"/>
      <c r="I10" s="578"/>
    </row>
    <row r="11" spans="1:9" x14ac:dyDescent="0.15">
      <c r="A11" s="215" t="s">
        <v>977</v>
      </c>
      <c r="B11" s="25" t="s">
        <v>133</v>
      </c>
      <c r="C11" s="26" t="s">
        <v>63</v>
      </c>
      <c r="D11" s="580"/>
      <c r="E11" s="580"/>
      <c r="F11" s="580"/>
      <c r="G11" s="578"/>
      <c r="H11" s="578"/>
      <c r="I11" s="578"/>
    </row>
    <row r="12" spans="1:9" x14ac:dyDescent="0.15">
      <c r="A12" s="102" t="s">
        <v>1141</v>
      </c>
      <c r="B12" s="97" t="s">
        <v>1142</v>
      </c>
      <c r="C12" s="92" t="s">
        <v>65</v>
      </c>
      <c r="D12" s="580"/>
      <c r="E12" s="580"/>
      <c r="F12" s="580"/>
      <c r="G12" s="578"/>
      <c r="H12" s="578"/>
      <c r="I12" s="578"/>
    </row>
    <row r="13" spans="1:9" s="31" customFormat="1" x14ac:dyDescent="0.15">
      <c r="A13" s="216" t="s">
        <v>749</v>
      </c>
      <c r="B13" s="25" t="s">
        <v>134</v>
      </c>
      <c r="C13" s="217" t="s">
        <v>64</v>
      </c>
      <c r="D13" s="579"/>
      <c r="E13" s="579"/>
      <c r="F13" s="579"/>
      <c r="G13" s="578"/>
      <c r="H13" s="578"/>
      <c r="I13" s="578"/>
    </row>
    <row r="14" spans="1:9" s="31" customFormat="1" x14ac:dyDescent="0.15">
      <c r="A14" s="216" t="s">
        <v>679</v>
      </c>
      <c r="B14" s="25" t="s">
        <v>135</v>
      </c>
      <c r="C14" s="217" t="s">
        <v>517</v>
      </c>
      <c r="D14" s="579"/>
      <c r="E14" s="579"/>
      <c r="F14" s="579"/>
      <c r="G14" s="578"/>
      <c r="H14" s="578"/>
      <c r="I14" s="578"/>
    </row>
    <row r="15" spans="1:9" s="31" customFormat="1" x14ac:dyDescent="0.15">
      <c r="A15" s="216" t="s">
        <v>680</v>
      </c>
      <c r="B15" s="25" t="s">
        <v>136</v>
      </c>
      <c r="C15" s="217" t="s">
        <v>520</v>
      </c>
      <c r="D15" s="579">
        <f t="shared" ref="D15:I15" si="1">D8+D13+D14</f>
        <v>0</v>
      </c>
      <c r="E15" s="579">
        <f t="shared" si="1"/>
        <v>0</v>
      </c>
      <c r="F15" s="579">
        <f t="shared" si="1"/>
        <v>0</v>
      </c>
      <c r="G15" s="578">
        <f t="shared" si="1"/>
        <v>0</v>
      </c>
      <c r="H15" s="578">
        <f t="shared" si="1"/>
        <v>0</v>
      </c>
      <c r="I15" s="578">
        <f t="shared" si="1"/>
        <v>0</v>
      </c>
    </row>
    <row r="16" spans="1:9" s="31" customFormat="1" x14ac:dyDescent="0.15">
      <c r="A16" s="218"/>
      <c r="B16" s="219"/>
      <c r="C16" s="81"/>
      <c r="D16" s="179"/>
      <c r="E16" s="179"/>
      <c r="F16" s="179"/>
    </row>
    <row r="17" spans="1:9" x14ac:dyDescent="0.15">
      <c r="A17" s="13" t="s">
        <v>147</v>
      </c>
      <c r="B17" s="13"/>
      <c r="C17" s="13"/>
      <c r="D17" s="13"/>
      <c r="E17" s="13"/>
      <c r="F17" s="13"/>
      <c r="G17" s="298"/>
      <c r="H17" s="298"/>
      <c r="I17" s="298"/>
    </row>
  </sheetData>
  <mergeCells count="8">
    <mergeCell ref="G4:H4"/>
    <mergeCell ref="I4:I5"/>
    <mergeCell ref="E2:F2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23" sqref="G23"/>
    </sheetView>
  </sheetViews>
  <sheetFormatPr defaultColWidth="9.140625" defaultRowHeight="10.5" customHeight="1" x14ac:dyDescent="0.15"/>
  <cols>
    <col min="1" max="1" width="55.5703125" style="14" customWidth="1"/>
    <col min="2" max="2" width="7.7109375" style="14" customWidth="1"/>
    <col min="3" max="3" width="8.42578125" style="14" customWidth="1"/>
    <col min="4" max="9" width="13" style="474" customWidth="1"/>
    <col min="10" max="16384" width="9.140625" style="14"/>
  </cols>
  <sheetData>
    <row r="1" spans="1:9" x14ac:dyDescent="0.15">
      <c r="A1" s="13" t="s">
        <v>973</v>
      </c>
      <c r="B1" s="13"/>
      <c r="C1" s="13"/>
      <c r="D1" s="586"/>
      <c r="E1" s="586"/>
      <c r="F1" s="586"/>
    </row>
    <row r="2" spans="1:9" x14ac:dyDescent="0.15">
      <c r="A2" s="15"/>
      <c r="B2" s="13" t="s">
        <v>158</v>
      </c>
      <c r="C2" s="15"/>
      <c r="D2" s="276"/>
      <c r="E2" s="715" t="s">
        <v>347</v>
      </c>
      <c r="F2" s="715"/>
    </row>
    <row r="3" spans="1:9" x14ac:dyDescent="0.15">
      <c r="A3" s="1" t="s">
        <v>982</v>
      </c>
      <c r="B3" s="13"/>
      <c r="C3" s="15"/>
      <c r="D3" s="276"/>
      <c r="E3" s="585"/>
      <c r="F3" s="585"/>
    </row>
    <row r="4" spans="1:9" x14ac:dyDescent="0.15">
      <c r="A4" s="710" t="s">
        <v>981</v>
      </c>
      <c r="B4" s="711"/>
      <c r="C4" s="617" t="s">
        <v>27</v>
      </c>
      <c r="D4" s="659" t="s">
        <v>294</v>
      </c>
      <c r="E4" s="659"/>
      <c r="F4" s="659" t="s">
        <v>26</v>
      </c>
      <c r="G4" s="617" t="s">
        <v>294</v>
      </c>
      <c r="H4" s="617"/>
      <c r="I4" s="617" t="s">
        <v>26</v>
      </c>
    </row>
    <row r="5" spans="1:9" x14ac:dyDescent="0.15">
      <c r="A5" s="716"/>
      <c r="B5" s="711"/>
      <c r="C5" s="617"/>
      <c r="D5" s="579" t="s">
        <v>161</v>
      </c>
      <c r="E5" s="579" t="s">
        <v>162</v>
      </c>
      <c r="F5" s="659"/>
      <c r="G5" s="578" t="s">
        <v>161</v>
      </c>
      <c r="H5" s="578" t="s">
        <v>162</v>
      </c>
      <c r="I5" s="617"/>
    </row>
    <row r="6" spans="1:9" ht="12" customHeight="1" x14ac:dyDescent="0.15">
      <c r="A6" s="21" t="s">
        <v>157</v>
      </c>
      <c r="B6" s="21"/>
      <c r="C6" s="22"/>
      <c r="D6" s="22">
        <v>3</v>
      </c>
      <c r="E6" s="22">
        <v>4</v>
      </c>
      <c r="F6" s="22">
        <v>5</v>
      </c>
      <c r="G6" s="523">
        <v>6</v>
      </c>
      <c r="H6" s="523">
        <v>7</v>
      </c>
      <c r="I6" s="523">
        <v>8</v>
      </c>
    </row>
    <row r="7" spans="1:9" ht="12" customHeight="1" x14ac:dyDescent="0.15">
      <c r="A7" s="23">
        <v>1</v>
      </c>
      <c r="B7" s="21"/>
      <c r="C7" s="20">
        <v>2</v>
      </c>
      <c r="D7" s="579">
        <v>3</v>
      </c>
      <c r="E7" s="579">
        <v>4</v>
      </c>
      <c r="F7" s="579">
        <v>5</v>
      </c>
      <c r="G7" s="578">
        <v>6</v>
      </c>
      <c r="H7" s="578">
        <v>7</v>
      </c>
      <c r="I7" s="578">
        <v>8</v>
      </c>
    </row>
    <row r="8" spans="1:9" x14ac:dyDescent="0.15">
      <c r="A8" s="41" t="s">
        <v>980</v>
      </c>
      <c r="B8" s="25" t="s">
        <v>130</v>
      </c>
      <c r="C8" s="26" t="s">
        <v>159</v>
      </c>
      <c r="D8" s="578">
        <f>D9+D11</f>
        <v>0</v>
      </c>
      <c r="E8" s="578">
        <f t="shared" ref="E8:F8" si="0">E9+E11</f>
        <v>0</v>
      </c>
      <c r="F8" s="578">
        <f t="shared" si="0"/>
        <v>0</v>
      </c>
      <c r="G8" s="578">
        <f>G9+G11</f>
        <v>0</v>
      </c>
      <c r="H8" s="578">
        <f t="shared" ref="H8:I8" si="1">H9+H11</f>
        <v>0</v>
      </c>
      <c r="I8" s="578">
        <f t="shared" si="1"/>
        <v>0</v>
      </c>
    </row>
    <row r="9" spans="1:9" x14ac:dyDescent="0.15">
      <c r="A9" s="41" t="s">
        <v>976</v>
      </c>
      <c r="B9" s="25" t="s">
        <v>131</v>
      </c>
      <c r="C9" s="26" t="s">
        <v>245</v>
      </c>
      <c r="D9" s="578"/>
      <c r="E9" s="578"/>
      <c r="F9" s="578"/>
      <c r="G9" s="578"/>
      <c r="H9" s="578"/>
      <c r="I9" s="578"/>
    </row>
    <row r="10" spans="1:9" x14ac:dyDescent="0.15">
      <c r="A10" s="215" t="s">
        <v>686</v>
      </c>
      <c r="B10" s="25" t="s">
        <v>132</v>
      </c>
      <c r="C10" s="89" t="s">
        <v>62</v>
      </c>
      <c r="D10" s="587" t="s">
        <v>807</v>
      </c>
      <c r="E10" s="587" t="s">
        <v>807</v>
      </c>
      <c r="F10" s="587" t="s">
        <v>807</v>
      </c>
      <c r="G10" s="578" t="s">
        <v>807</v>
      </c>
      <c r="H10" s="578" t="s">
        <v>807</v>
      </c>
      <c r="I10" s="578" t="s">
        <v>807</v>
      </c>
    </row>
    <row r="11" spans="1:9" x14ac:dyDescent="0.15">
      <c r="A11" s="215" t="s">
        <v>977</v>
      </c>
      <c r="B11" s="25" t="s">
        <v>133</v>
      </c>
      <c r="C11" s="26" t="s">
        <v>63</v>
      </c>
      <c r="D11" s="587"/>
      <c r="E11" s="587"/>
      <c r="F11" s="587"/>
      <c r="G11" s="578"/>
      <c r="H11" s="578"/>
      <c r="I11" s="578"/>
    </row>
    <row r="12" spans="1:9" x14ac:dyDescent="0.15">
      <c r="A12" s="102" t="s">
        <v>1141</v>
      </c>
      <c r="B12" s="97" t="s">
        <v>1142</v>
      </c>
      <c r="C12" s="92" t="s">
        <v>65</v>
      </c>
      <c r="D12" s="587" t="s">
        <v>807</v>
      </c>
      <c r="E12" s="587" t="s">
        <v>807</v>
      </c>
      <c r="F12" s="587" t="s">
        <v>807</v>
      </c>
      <c r="G12" s="578" t="s">
        <v>807</v>
      </c>
      <c r="H12" s="578" t="s">
        <v>807</v>
      </c>
      <c r="I12" s="578" t="s">
        <v>807</v>
      </c>
    </row>
    <row r="13" spans="1:9" s="31" customFormat="1" x14ac:dyDescent="0.15">
      <c r="A13" s="216" t="s">
        <v>749</v>
      </c>
      <c r="B13" s="25" t="s">
        <v>134</v>
      </c>
      <c r="C13" s="217" t="s">
        <v>64</v>
      </c>
      <c r="D13" s="579"/>
      <c r="E13" s="579"/>
      <c r="F13" s="579"/>
      <c r="G13" s="578"/>
      <c r="H13" s="578"/>
      <c r="I13" s="578"/>
    </row>
    <row r="14" spans="1:9" s="31" customFormat="1" x14ac:dyDescent="0.15">
      <c r="A14" s="216" t="s">
        <v>679</v>
      </c>
      <c r="B14" s="25" t="s">
        <v>135</v>
      </c>
      <c r="C14" s="217" t="s">
        <v>517</v>
      </c>
      <c r="D14" s="579"/>
      <c r="E14" s="579"/>
      <c r="F14" s="579"/>
      <c r="G14" s="578"/>
      <c r="H14" s="578"/>
      <c r="I14" s="578"/>
    </row>
    <row r="15" spans="1:9" s="31" customFormat="1" x14ac:dyDescent="0.15">
      <c r="A15" s="216" t="s">
        <v>680</v>
      </c>
      <c r="B15" s="25" t="s">
        <v>136</v>
      </c>
      <c r="C15" s="217" t="s">
        <v>520</v>
      </c>
      <c r="D15" s="579">
        <f>D8+D13+D14</f>
        <v>0</v>
      </c>
      <c r="E15" s="579">
        <f>E8+E13+E14</f>
        <v>0</v>
      </c>
      <c r="F15" s="579">
        <f>F8+F13+F14</f>
        <v>0</v>
      </c>
      <c r="G15" s="578">
        <f>G8+G13+G14</f>
        <v>0</v>
      </c>
      <c r="H15" s="578">
        <f t="shared" ref="H15:I15" si="2">H8+H13+H14</f>
        <v>0</v>
      </c>
      <c r="I15" s="578">
        <f t="shared" si="2"/>
        <v>0</v>
      </c>
    </row>
    <row r="16" spans="1:9" s="31" customFormat="1" x14ac:dyDescent="0.15">
      <c r="A16" s="218"/>
      <c r="B16" s="219"/>
      <c r="C16" s="81"/>
      <c r="D16" s="279"/>
      <c r="E16" s="279"/>
      <c r="F16" s="279"/>
      <c r="G16" s="194"/>
      <c r="H16" s="194"/>
      <c r="I16" s="194"/>
    </row>
    <row r="17" spans="1:9" x14ac:dyDescent="0.15">
      <c r="A17" s="13" t="s">
        <v>147</v>
      </c>
      <c r="B17" s="13"/>
      <c r="C17" s="13"/>
      <c r="D17" s="586"/>
      <c r="E17" s="586"/>
      <c r="F17" s="586"/>
      <c r="G17" s="522"/>
      <c r="H17" s="522"/>
      <c r="I17" s="522"/>
    </row>
  </sheetData>
  <mergeCells count="8">
    <mergeCell ref="G4:H4"/>
    <mergeCell ref="I4:I5"/>
    <mergeCell ref="E2:F2"/>
    <mergeCell ref="A4:A5"/>
    <mergeCell ref="B4:B5"/>
    <mergeCell ref="C4:C5"/>
    <mergeCell ref="D4:E4"/>
    <mergeCell ref="F4:F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18" sqref="G18"/>
    </sheetView>
  </sheetViews>
  <sheetFormatPr defaultColWidth="9.140625" defaultRowHeight="10.5" customHeight="1" x14ac:dyDescent="0.15"/>
  <cols>
    <col min="1" max="1" width="55.5703125" style="14" customWidth="1"/>
    <col min="2" max="2" width="7.7109375" style="14" customWidth="1"/>
    <col min="3" max="3" width="8.42578125" style="14" customWidth="1"/>
    <col min="4" max="9" width="12.42578125" style="14" customWidth="1"/>
    <col min="10" max="16384" width="9.140625" style="14"/>
  </cols>
  <sheetData>
    <row r="1" spans="1:9" x14ac:dyDescent="0.15">
      <c r="A1" s="13" t="s">
        <v>974</v>
      </c>
      <c r="B1" s="13"/>
      <c r="C1" s="13"/>
      <c r="D1" s="13"/>
      <c r="E1" s="13"/>
      <c r="F1" s="13"/>
      <c r="G1" s="298"/>
      <c r="H1" s="298"/>
      <c r="I1" s="298"/>
    </row>
    <row r="2" spans="1:9" x14ac:dyDescent="0.15">
      <c r="A2" s="15"/>
      <c r="B2" s="13" t="s">
        <v>158</v>
      </c>
      <c r="C2" s="15"/>
      <c r="D2" s="15"/>
      <c r="E2" s="709" t="s">
        <v>347</v>
      </c>
      <c r="F2" s="709"/>
    </row>
    <row r="3" spans="1:9" x14ac:dyDescent="0.15">
      <c r="A3" s="1" t="s">
        <v>985</v>
      </c>
      <c r="B3" s="13"/>
      <c r="C3" s="15"/>
      <c r="D3" s="15"/>
      <c r="E3" s="16"/>
      <c r="F3" s="16"/>
    </row>
    <row r="4" spans="1:9" x14ac:dyDescent="0.15">
      <c r="A4" s="716" t="s">
        <v>984</v>
      </c>
      <c r="B4" s="711"/>
      <c r="C4" s="617" t="s">
        <v>27</v>
      </c>
      <c r="D4" s="659" t="s">
        <v>294</v>
      </c>
      <c r="E4" s="659"/>
      <c r="F4" s="659" t="s">
        <v>26</v>
      </c>
      <c r="G4" s="617" t="s">
        <v>294</v>
      </c>
      <c r="H4" s="617"/>
      <c r="I4" s="617" t="s">
        <v>26</v>
      </c>
    </row>
    <row r="5" spans="1:9" x14ac:dyDescent="0.15">
      <c r="A5" s="716"/>
      <c r="B5" s="711"/>
      <c r="C5" s="617"/>
      <c r="D5" s="579" t="s">
        <v>161</v>
      </c>
      <c r="E5" s="579" t="s">
        <v>162</v>
      </c>
      <c r="F5" s="659"/>
      <c r="G5" s="578" t="s">
        <v>161</v>
      </c>
      <c r="H5" s="578" t="s">
        <v>162</v>
      </c>
      <c r="I5" s="617"/>
    </row>
    <row r="6" spans="1:9" ht="12" customHeight="1" x14ac:dyDescent="0.15">
      <c r="A6" s="21" t="s">
        <v>157</v>
      </c>
      <c r="B6" s="21"/>
      <c r="C6" s="22"/>
      <c r="D6" s="22">
        <v>3</v>
      </c>
      <c r="E6" s="22">
        <v>4</v>
      </c>
      <c r="F6" s="22">
        <v>5</v>
      </c>
      <c r="G6" s="523">
        <v>6</v>
      </c>
      <c r="H6" s="523">
        <v>7</v>
      </c>
      <c r="I6" s="523">
        <v>8</v>
      </c>
    </row>
    <row r="7" spans="1:9" ht="12" customHeight="1" x14ac:dyDescent="0.15">
      <c r="A7" s="23">
        <v>1</v>
      </c>
      <c r="B7" s="21"/>
      <c r="C7" s="20">
        <v>2</v>
      </c>
      <c r="D7" s="579">
        <v>3</v>
      </c>
      <c r="E7" s="579">
        <v>4</v>
      </c>
      <c r="F7" s="579">
        <v>5</v>
      </c>
      <c r="G7" s="578">
        <v>6</v>
      </c>
      <c r="H7" s="578">
        <v>7</v>
      </c>
      <c r="I7" s="578">
        <v>8</v>
      </c>
    </row>
    <row r="8" spans="1:9" x14ac:dyDescent="0.15">
      <c r="A8" s="41" t="s">
        <v>983</v>
      </c>
      <c r="B8" s="25" t="s">
        <v>130</v>
      </c>
      <c r="C8" s="26" t="s">
        <v>159</v>
      </c>
      <c r="D8" s="578">
        <f>D9+D11</f>
        <v>0</v>
      </c>
      <c r="E8" s="578">
        <f t="shared" ref="E8:F8" si="0">E9+E11</f>
        <v>0</v>
      </c>
      <c r="F8" s="578">
        <f t="shared" si="0"/>
        <v>0</v>
      </c>
      <c r="G8" s="578">
        <f>G9+G11</f>
        <v>0</v>
      </c>
      <c r="H8" s="578">
        <f t="shared" ref="H8:I8" si="1">H9+H11</f>
        <v>0</v>
      </c>
      <c r="I8" s="578">
        <f t="shared" si="1"/>
        <v>0</v>
      </c>
    </row>
    <row r="9" spans="1:9" x14ac:dyDescent="0.15">
      <c r="A9" s="41" t="s">
        <v>976</v>
      </c>
      <c r="B9" s="25" t="s">
        <v>131</v>
      </c>
      <c r="C9" s="26" t="s">
        <v>245</v>
      </c>
      <c r="D9" s="578"/>
      <c r="E9" s="578"/>
      <c r="F9" s="578"/>
      <c r="G9" s="578"/>
      <c r="H9" s="578"/>
      <c r="I9" s="578"/>
    </row>
    <row r="10" spans="1:9" x14ac:dyDescent="0.15">
      <c r="A10" s="215" t="s">
        <v>686</v>
      </c>
      <c r="B10" s="25" t="s">
        <v>132</v>
      </c>
      <c r="C10" s="89" t="s">
        <v>62</v>
      </c>
      <c r="D10" s="587" t="s">
        <v>807</v>
      </c>
      <c r="E10" s="587" t="s">
        <v>807</v>
      </c>
      <c r="F10" s="587" t="s">
        <v>807</v>
      </c>
      <c r="G10" s="578" t="s">
        <v>807</v>
      </c>
      <c r="H10" s="578" t="s">
        <v>807</v>
      </c>
      <c r="I10" s="578" t="s">
        <v>807</v>
      </c>
    </row>
    <row r="11" spans="1:9" x14ac:dyDescent="0.15">
      <c r="A11" s="215" t="s">
        <v>977</v>
      </c>
      <c r="B11" s="25" t="s">
        <v>133</v>
      </c>
      <c r="C11" s="26" t="s">
        <v>63</v>
      </c>
      <c r="D11" s="587"/>
      <c r="E11" s="587"/>
      <c r="F11" s="587"/>
      <c r="G11" s="578"/>
      <c r="H11" s="578"/>
      <c r="I11" s="578"/>
    </row>
    <row r="12" spans="1:9" x14ac:dyDescent="0.15">
      <c r="A12" s="102" t="s">
        <v>1141</v>
      </c>
      <c r="B12" s="97" t="s">
        <v>1142</v>
      </c>
      <c r="C12" s="92" t="s">
        <v>65</v>
      </c>
      <c r="D12" s="587" t="s">
        <v>807</v>
      </c>
      <c r="E12" s="587" t="s">
        <v>807</v>
      </c>
      <c r="F12" s="587" t="s">
        <v>807</v>
      </c>
      <c r="G12" s="578" t="s">
        <v>807</v>
      </c>
      <c r="H12" s="578" t="s">
        <v>807</v>
      </c>
      <c r="I12" s="578" t="s">
        <v>807</v>
      </c>
    </row>
    <row r="13" spans="1:9" s="31" customFormat="1" x14ac:dyDescent="0.15">
      <c r="A13" s="216" t="s">
        <v>749</v>
      </c>
      <c r="B13" s="25" t="s">
        <v>134</v>
      </c>
      <c r="C13" s="217" t="s">
        <v>64</v>
      </c>
      <c r="D13" s="431"/>
      <c r="E13" s="431"/>
      <c r="F13" s="431"/>
      <c r="G13" s="578"/>
      <c r="H13" s="578"/>
      <c r="I13" s="578"/>
    </row>
    <row r="14" spans="1:9" s="31" customFormat="1" x14ac:dyDescent="0.15">
      <c r="A14" s="216" t="s">
        <v>679</v>
      </c>
      <c r="B14" s="25" t="s">
        <v>135</v>
      </c>
      <c r="C14" s="217" t="s">
        <v>517</v>
      </c>
      <c r="D14" s="579"/>
      <c r="E14" s="579"/>
      <c r="F14" s="579"/>
      <c r="G14" s="578"/>
      <c r="H14" s="578"/>
      <c r="I14" s="578"/>
    </row>
    <row r="15" spans="1:9" s="31" customFormat="1" x14ac:dyDescent="0.15">
      <c r="A15" s="216" t="s">
        <v>680</v>
      </c>
      <c r="B15" s="25" t="s">
        <v>136</v>
      </c>
      <c r="C15" s="217" t="s">
        <v>520</v>
      </c>
      <c r="D15" s="579">
        <f>D8+D13+D14</f>
        <v>0</v>
      </c>
      <c r="E15" s="579">
        <f>E8+E13+E14</f>
        <v>0</v>
      </c>
      <c r="F15" s="579">
        <f>F8+F13+F14</f>
        <v>0</v>
      </c>
      <c r="G15" s="578">
        <f>G8+G13+G14</f>
        <v>0</v>
      </c>
      <c r="H15" s="578">
        <f t="shared" ref="H15:I15" si="2">H8+H13+H14</f>
        <v>0</v>
      </c>
      <c r="I15" s="578">
        <f t="shared" si="2"/>
        <v>0</v>
      </c>
    </row>
    <row r="16" spans="1:9" s="31" customFormat="1" x14ac:dyDescent="0.15">
      <c r="A16" s="218"/>
      <c r="B16" s="219"/>
      <c r="C16" s="81"/>
      <c r="D16" s="179"/>
      <c r="E16" s="179"/>
      <c r="F16" s="179"/>
    </row>
    <row r="17" spans="1:9" x14ac:dyDescent="0.15">
      <c r="A17" s="13" t="s">
        <v>147</v>
      </c>
      <c r="B17" s="13"/>
      <c r="C17" s="13"/>
      <c r="D17" s="13"/>
      <c r="E17" s="13"/>
      <c r="F17" s="13"/>
      <c r="G17" s="298"/>
      <c r="H17" s="298"/>
      <c r="I17" s="298"/>
    </row>
  </sheetData>
  <mergeCells count="8">
    <mergeCell ref="G4:H4"/>
    <mergeCell ref="I4:I5"/>
    <mergeCell ref="E2:F2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C12" sqref="C12:C15"/>
    </sheetView>
  </sheetViews>
  <sheetFormatPr defaultColWidth="9.140625" defaultRowHeight="10.5" customHeight="1" x14ac:dyDescent="0.15"/>
  <cols>
    <col min="1" max="1" width="55.5703125" style="14" customWidth="1"/>
    <col min="2" max="2" width="7.7109375" style="14" customWidth="1"/>
    <col min="3" max="3" width="8.42578125" style="14" customWidth="1"/>
    <col min="4" max="5" width="12.140625" style="14" customWidth="1"/>
    <col min="6" max="6" width="13.85546875" style="14" customWidth="1"/>
    <col min="7" max="7" width="9.140625" style="14" customWidth="1"/>
    <col min="8" max="16384" width="9.140625" style="14"/>
  </cols>
  <sheetData>
    <row r="1" spans="1:6" x14ac:dyDescent="0.15">
      <c r="A1" s="13" t="s">
        <v>926</v>
      </c>
      <c r="B1" s="13"/>
      <c r="C1" s="13"/>
      <c r="D1" s="13"/>
      <c r="E1" s="13"/>
      <c r="F1" s="13"/>
    </row>
    <row r="2" spans="1:6" x14ac:dyDescent="0.15">
      <c r="A2" s="15"/>
      <c r="B2" s="13" t="s">
        <v>158</v>
      </c>
      <c r="C2" s="15"/>
      <c r="D2" s="15"/>
      <c r="E2" s="709" t="s">
        <v>347</v>
      </c>
      <c r="F2" s="709"/>
    </row>
    <row r="3" spans="1:6" x14ac:dyDescent="0.15">
      <c r="A3" s="15"/>
      <c r="B3" s="13"/>
      <c r="C3" s="15"/>
      <c r="D3" s="15"/>
      <c r="E3" s="16"/>
      <c r="F3" s="16"/>
    </row>
    <row r="4" spans="1:6" x14ac:dyDescent="0.15">
      <c r="A4" s="710" t="s">
        <v>1532</v>
      </c>
      <c r="B4" s="711"/>
      <c r="C4" s="617" t="s">
        <v>27</v>
      </c>
      <c r="D4" s="659" t="s">
        <v>294</v>
      </c>
      <c r="E4" s="659"/>
      <c r="F4" s="659" t="s">
        <v>26</v>
      </c>
    </row>
    <row r="5" spans="1:6" x14ac:dyDescent="0.15">
      <c r="A5" s="710"/>
      <c r="B5" s="711"/>
      <c r="C5" s="617"/>
      <c r="D5" s="20" t="s">
        <v>161</v>
      </c>
      <c r="E5" s="20" t="s">
        <v>162</v>
      </c>
      <c r="F5" s="659"/>
    </row>
    <row r="6" spans="1:6" ht="12" customHeight="1" x14ac:dyDescent="0.15">
      <c r="A6" s="21" t="s">
        <v>157</v>
      </c>
      <c r="B6" s="21"/>
      <c r="C6" s="22"/>
      <c r="D6" s="22">
        <v>3</v>
      </c>
      <c r="E6" s="22">
        <v>4</v>
      </c>
      <c r="F6" s="22">
        <v>5</v>
      </c>
    </row>
    <row r="7" spans="1:6" ht="12" customHeight="1" x14ac:dyDescent="0.15">
      <c r="A7" s="23">
        <v>1</v>
      </c>
      <c r="B7" s="21"/>
      <c r="C7" s="20">
        <v>2</v>
      </c>
      <c r="D7" s="20">
        <v>3</v>
      </c>
      <c r="E7" s="20">
        <v>4</v>
      </c>
      <c r="F7" s="20">
        <v>5</v>
      </c>
    </row>
    <row r="8" spans="1:6" x14ac:dyDescent="0.15">
      <c r="A8" s="41" t="s">
        <v>684</v>
      </c>
      <c r="B8" s="25" t="s">
        <v>130</v>
      </c>
      <c r="C8" s="26" t="s">
        <v>159</v>
      </c>
      <c r="D8" s="27">
        <f>D9+D10+D11+D12</f>
        <v>0</v>
      </c>
      <c r="E8" s="27">
        <f t="shared" ref="E8:F8" si="0">E9+E10+E11+E12</f>
        <v>0</v>
      </c>
      <c r="F8" s="27">
        <f t="shared" si="0"/>
        <v>0</v>
      </c>
    </row>
    <row r="9" spans="1:6" x14ac:dyDescent="0.15">
      <c r="A9" s="41" t="s">
        <v>685</v>
      </c>
      <c r="B9" s="25" t="s">
        <v>131</v>
      </c>
      <c r="C9" s="26" t="s">
        <v>245</v>
      </c>
      <c r="D9" s="27"/>
      <c r="E9" s="27"/>
      <c r="F9" s="27"/>
    </row>
    <row r="10" spans="1:6" x14ac:dyDescent="0.15">
      <c r="A10" s="215" t="s">
        <v>686</v>
      </c>
      <c r="B10" s="103" t="s">
        <v>132</v>
      </c>
      <c r="C10" s="89" t="s">
        <v>62</v>
      </c>
      <c r="D10" s="28"/>
      <c r="E10" s="28"/>
      <c r="F10" s="28"/>
    </row>
    <row r="11" spans="1:6" x14ac:dyDescent="0.15">
      <c r="A11" s="215" t="s">
        <v>1019</v>
      </c>
      <c r="B11" s="103" t="s">
        <v>903</v>
      </c>
      <c r="C11" s="26" t="s">
        <v>63</v>
      </c>
      <c r="D11" s="28"/>
      <c r="E11" s="28"/>
      <c r="F11" s="28"/>
    </row>
    <row r="12" spans="1:6" x14ac:dyDescent="0.15">
      <c r="A12" s="102" t="s">
        <v>1141</v>
      </c>
      <c r="B12" s="103" t="s">
        <v>1142</v>
      </c>
      <c r="C12" s="92" t="s">
        <v>65</v>
      </c>
      <c r="D12" s="27"/>
      <c r="E12" s="27"/>
      <c r="F12" s="27"/>
    </row>
    <row r="13" spans="1:6" s="31" customFormat="1" x14ac:dyDescent="0.15">
      <c r="A13" s="216" t="s">
        <v>749</v>
      </c>
      <c r="B13" s="25" t="s">
        <v>133</v>
      </c>
      <c r="C13" s="217" t="s">
        <v>64</v>
      </c>
      <c r="D13" s="30"/>
      <c r="E13" s="30"/>
      <c r="F13" s="30"/>
    </row>
    <row r="14" spans="1:6" s="31" customFormat="1" x14ac:dyDescent="0.15">
      <c r="A14" s="216" t="s">
        <v>679</v>
      </c>
      <c r="B14" s="25" t="s">
        <v>134</v>
      </c>
      <c r="C14" s="217" t="s">
        <v>517</v>
      </c>
      <c r="D14" s="30"/>
      <c r="E14" s="30"/>
      <c r="F14" s="30"/>
    </row>
    <row r="15" spans="1:6" s="31" customFormat="1" x14ac:dyDescent="0.15">
      <c r="A15" s="216" t="s">
        <v>680</v>
      </c>
      <c r="B15" s="25" t="s">
        <v>135</v>
      </c>
      <c r="C15" s="217" t="s">
        <v>520</v>
      </c>
      <c r="D15" s="30">
        <f>D8+D13+D14</f>
        <v>0</v>
      </c>
      <c r="E15" s="30">
        <f>E8+E13+E14</f>
        <v>0</v>
      </c>
      <c r="F15" s="30">
        <f>F8+F13+F14</f>
        <v>0</v>
      </c>
    </row>
    <row r="16" spans="1:6" s="31" customFormat="1" x14ac:dyDescent="0.15">
      <c r="A16" s="218"/>
      <c r="B16" s="219"/>
      <c r="C16" s="81"/>
      <c r="D16" s="179"/>
      <c r="E16" s="179"/>
      <c r="F16" s="179"/>
    </row>
    <row r="17" spans="1:6" x14ac:dyDescent="0.15">
      <c r="A17" s="13" t="s">
        <v>147</v>
      </c>
      <c r="B17" s="13"/>
      <c r="C17" s="13"/>
      <c r="D17" s="13"/>
      <c r="E17" s="13"/>
      <c r="F17" s="13"/>
    </row>
  </sheetData>
  <mergeCells count="6">
    <mergeCell ref="E2:F2"/>
    <mergeCell ref="A4:A5"/>
    <mergeCell ref="B4:B5"/>
    <mergeCell ref="C4:C5"/>
    <mergeCell ref="D4:E4"/>
    <mergeCell ref="F4:F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9" sqref="A9"/>
    </sheetView>
  </sheetViews>
  <sheetFormatPr defaultColWidth="9.140625" defaultRowHeight="10.5" customHeight="1" x14ac:dyDescent="0.15"/>
  <cols>
    <col min="1" max="1" width="43.42578125" style="66" customWidth="1"/>
    <col min="2" max="2" width="10.5703125" style="105" bestFit="1" customWidth="1"/>
    <col min="3" max="3" width="8.28515625" style="66" bestFit="1" customWidth="1"/>
    <col min="4" max="4" width="24" style="66" customWidth="1"/>
    <col min="5" max="5" width="35.5703125" style="66" customWidth="1"/>
    <col min="6" max="6" width="9.140625" style="66" customWidth="1"/>
    <col min="7" max="16384" width="9.140625" style="66"/>
  </cols>
  <sheetData>
    <row r="1" spans="1:5" s="105" customFormat="1" x14ac:dyDescent="0.15">
      <c r="A1" s="105" t="s">
        <v>244</v>
      </c>
    </row>
    <row r="2" spans="1:5" x14ac:dyDescent="0.15">
      <c r="B2" s="105" t="s">
        <v>158</v>
      </c>
      <c r="E2" s="171"/>
    </row>
    <row r="3" spans="1:5" x14ac:dyDescent="0.15">
      <c r="A3" s="104" t="s">
        <v>56</v>
      </c>
      <c r="C3" s="75"/>
      <c r="D3" s="70"/>
      <c r="E3" s="214"/>
    </row>
    <row r="4" spans="1:5" ht="15" customHeight="1" x14ac:dyDescent="0.15">
      <c r="C4" s="717" t="s">
        <v>348</v>
      </c>
      <c r="D4" s="717"/>
      <c r="E4" s="214"/>
    </row>
    <row r="6" spans="1:5" ht="24.75" customHeight="1" x14ac:dyDescent="0.15">
      <c r="A6" s="106" t="s">
        <v>564</v>
      </c>
      <c r="B6" s="111"/>
      <c r="C6" s="106" t="s">
        <v>27</v>
      </c>
      <c r="D6" s="112" t="s">
        <v>300</v>
      </c>
    </row>
    <row r="7" spans="1:5" x14ac:dyDescent="0.15">
      <c r="A7" s="106">
        <v>1</v>
      </c>
      <c r="B7" s="111"/>
      <c r="C7" s="106">
        <v>2</v>
      </c>
      <c r="D7" s="106">
        <v>3</v>
      </c>
    </row>
    <row r="8" spans="1:5" s="105" customFormat="1" x14ac:dyDescent="0.15">
      <c r="A8" s="107" t="s">
        <v>157</v>
      </c>
      <c r="B8" s="111"/>
      <c r="C8" s="107"/>
      <c r="D8" s="35">
        <v>3</v>
      </c>
    </row>
    <row r="9" spans="1:5" ht="31.5" x14ac:dyDescent="0.15">
      <c r="A9" s="108" t="s">
        <v>1533</v>
      </c>
      <c r="B9" s="113" t="s">
        <v>130</v>
      </c>
      <c r="C9" s="114">
        <v>1</v>
      </c>
      <c r="D9" s="30"/>
    </row>
    <row r="10" spans="1:5" x14ac:dyDescent="0.15">
      <c r="A10" s="109" t="s">
        <v>162</v>
      </c>
      <c r="B10" s="113" t="s">
        <v>131</v>
      </c>
      <c r="C10" s="114">
        <v>2</v>
      </c>
      <c r="D10" s="30"/>
    </row>
    <row r="11" spans="1:5" ht="21" x14ac:dyDescent="0.15">
      <c r="A11" s="110" t="s">
        <v>353</v>
      </c>
      <c r="B11" s="113" t="s">
        <v>132</v>
      </c>
      <c r="C11" s="114">
        <v>3</v>
      </c>
      <c r="D11" s="30"/>
    </row>
    <row r="12" spans="1:5" x14ac:dyDescent="0.15">
      <c r="A12" s="177"/>
      <c r="B12" s="178"/>
      <c r="C12" s="177"/>
      <c r="D12" s="179"/>
    </row>
    <row r="13" spans="1:5" x14ac:dyDescent="0.15">
      <c r="A13" s="177"/>
      <c r="B13" s="178"/>
      <c r="C13" s="177"/>
      <c r="D13" s="179"/>
    </row>
    <row r="14" spans="1:5" s="105" customFormat="1" x14ac:dyDescent="0.15">
      <c r="A14" s="105" t="s">
        <v>147</v>
      </c>
    </row>
  </sheetData>
  <mergeCells count="1">
    <mergeCell ref="C4:D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2" sqref="A12"/>
    </sheetView>
  </sheetViews>
  <sheetFormatPr defaultColWidth="9.140625" defaultRowHeight="10.5" customHeight="1" x14ac:dyDescent="0.15"/>
  <cols>
    <col min="1" max="1" width="43.42578125" style="66" customWidth="1"/>
    <col min="2" max="2" width="10.5703125" style="66" bestFit="1" customWidth="1"/>
    <col min="3" max="3" width="8.28515625" style="66" bestFit="1" customWidth="1"/>
    <col min="4" max="4" width="24" style="66" customWidth="1"/>
    <col min="5" max="5" width="35.5703125" style="66" customWidth="1"/>
    <col min="6" max="6" width="9.140625" style="66" customWidth="1"/>
    <col min="7" max="16384" width="9.140625" style="66"/>
  </cols>
  <sheetData>
    <row r="1" spans="1:5" x14ac:dyDescent="0.15">
      <c r="A1" s="105" t="s">
        <v>1144</v>
      </c>
      <c r="B1" s="213"/>
      <c r="C1" s="105"/>
      <c r="D1" s="105"/>
    </row>
    <row r="2" spans="1:5" x14ac:dyDescent="0.15">
      <c r="B2" s="213" t="s">
        <v>158</v>
      </c>
      <c r="E2" s="171"/>
    </row>
    <row r="3" spans="1:5" x14ac:dyDescent="0.15">
      <c r="A3" s="104" t="s">
        <v>1143</v>
      </c>
      <c r="B3" s="213"/>
      <c r="C3" s="75"/>
      <c r="D3" s="70"/>
      <c r="E3" s="214"/>
    </row>
    <row r="4" spans="1:5" ht="15" customHeight="1" x14ac:dyDescent="0.15">
      <c r="A4" s="69" t="s">
        <v>1314</v>
      </c>
      <c r="B4" s="213"/>
      <c r="C4" s="717" t="s">
        <v>348</v>
      </c>
      <c r="D4" s="717"/>
      <c r="E4" s="214"/>
    </row>
    <row r="5" spans="1:5" ht="10.5" customHeight="1" x14ac:dyDescent="0.15">
      <c r="B5" s="213"/>
    </row>
    <row r="6" spans="1:5" ht="24.75" customHeight="1" x14ac:dyDescent="0.15">
      <c r="A6" s="106" t="s">
        <v>1315</v>
      </c>
      <c r="B6" s="116"/>
      <c r="C6" s="106" t="s">
        <v>27</v>
      </c>
      <c r="D6" s="112" t="s">
        <v>300</v>
      </c>
    </row>
    <row r="7" spans="1:5" x14ac:dyDescent="0.15">
      <c r="A7" s="106">
        <v>1</v>
      </c>
      <c r="B7" s="116"/>
      <c r="C7" s="106">
        <v>2</v>
      </c>
      <c r="D7" s="106">
        <v>3</v>
      </c>
    </row>
    <row r="8" spans="1:5" x14ac:dyDescent="0.15">
      <c r="A8" s="118" t="s">
        <v>157</v>
      </c>
      <c r="B8" s="116"/>
      <c r="C8" s="118"/>
      <c r="D8" s="119">
        <v>3</v>
      </c>
    </row>
    <row r="9" spans="1:5" ht="31.5" x14ac:dyDescent="0.15">
      <c r="A9" s="108" t="s">
        <v>1145</v>
      </c>
      <c r="B9" s="117" t="s">
        <v>130</v>
      </c>
      <c r="C9" s="114">
        <v>1</v>
      </c>
      <c r="D9" s="30"/>
    </row>
    <row r="10" spans="1:5" x14ac:dyDescent="0.15">
      <c r="A10" s="109" t="s">
        <v>162</v>
      </c>
      <c r="B10" s="117" t="s">
        <v>131</v>
      </c>
      <c r="C10" s="114">
        <v>2</v>
      </c>
      <c r="D10" s="30"/>
    </row>
    <row r="11" spans="1:5" ht="21" x14ac:dyDescent="0.15">
      <c r="A11" s="110" t="s">
        <v>1146</v>
      </c>
      <c r="B11" s="117" t="s">
        <v>132</v>
      </c>
      <c r="C11" s="114">
        <v>3</v>
      </c>
      <c r="D11" s="30"/>
    </row>
    <row r="12" spans="1:5" ht="31.5" x14ac:dyDescent="0.15">
      <c r="A12" s="450" t="s">
        <v>1534</v>
      </c>
      <c r="B12" s="117" t="s">
        <v>133</v>
      </c>
      <c r="C12" s="114">
        <v>4</v>
      </c>
      <c r="D12" s="30"/>
    </row>
    <row r="13" spans="1:5" x14ac:dyDescent="0.15">
      <c r="A13" s="109" t="s">
        <v>162</v>
      </c>
      <c r="B13" s="117" t="s">
        <v>134</v>
      </c>
      <c r="C13" s="114">
        <v>5</v>
      </c>
      <c r="D13" s="30"/>
    </row>
    <row r="14" spans="1:5" ht="21" x14ac:dyDescent="0.15">
      <c r="A14" s="110" t="s">
        <v>1147</v>
      </c>
      <c r="B14" s="117" t="s">
        <v>135</v>
      </c>
      <c r="C14" s="114">
        <v>6</v>
      </c>
      <c r="D14" s="30"/>
    </row>
    <row r="15" spans="1:5" ht="10.5" customHeight="1" x14ac:dyDescent="0.15">
      <c r="B15" s="213"/>
    </row>
    <row r="16" spans="1:5" ht="10.5" customHeight="1" x14ac:dyDescent="0.15">
      <c r="A16" s="105" t="s">
        <v>147</v>
      </c>
      <c r="B16" s="213"/>
      <c r="C16" s="105"/>
      <c r="D16" s="105"/>
    </row>
  </sheetData>
  <mergeCells count="1">
    <mergeCell ref="C4:D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A5" sqref="A5"/>
    </sheetView>
  </sheetViews>
  <sheetFormatPr defaultColWidth="9.140625" defaultRowHeight="10.5" customHeight="1" x14ac:dyDescent="0.15"/>
  <cols>
    <col min="1" max="1" width="55.5703125" style="14" customWidth="1"/>
    <col min="2" max="2" width="7.7109375" style="14" customWidth="1"/>
    <col min="3" max="3" width="8.42578125" style="14" customWidth="1"/>
    <col min="4" max="5" width="12.140625" style="14" customWidth="1"/>
    <col min="6" max="6" width="13.85546875" style="14" customWidth="1"/>
    <col min="7" max="7" width="9.140625" style="14" customWidth="1"/>
    <col min="8" max="16384" width="9.140625" style="14"/>
  </cols>
  <sheetData>
    <row r="1" spans="1:6" x14ac:dyDescent="0.15">
      <c r="A1" s="13" t="s">
        <v>1034</v>
      </c>
      <c r="B1" s="13"/>
      <c r="C1" s="13"/>
      <c r="D1" s="13"/>
      <c r="E1" s="13"/>
      <c r="F1" s="13"/>
    </row>
    <row r="2" spans="1:6" x14ac:dyDescent="0.15">
      <c r="A2" s="15"/>
      <c r="B2" s="13" t="s">
        <v>158</v>
      </c>
      <c r="C2" s="15"/>
      <c r="D2" s="15"/>
      <c r="E2" s="709"/>
      <c r="F2" s="709"/>
    </row>
    <row r="3" spans="1:6" x14ac:dyDescent="0.15">
      <c r="A3" s="400" t="s">
        <v>1313</v>
      </c>
      <c r="B3" s="13"/>
      <c r="C3" s="15"/>
      <c r="D3" s="15"/>
      <c r="E3" s="16"/>
      <c r="F3" s="16"/>
    </row>
    <row r="4" spans="1:6" ht="21" x14ac:dyDescent="0.15">
      <c r="A4" s="397" t="s">
        <v>1597</v>
      </c>
      <c r="B4" s="17"/>
      <c r="C4" s="18" t="s">
        <v>27</v>
      </c>
      <c r="D4" s="19" t="s">
        <v>219</v>
      </c>
      <c r="E4" s="19" t="s">
        <v>220</v>
      </c>
      <c r="F4" s="20" t="s">
        <v>902</v>
      </c>
    </row>
    <row r="5" spans="1:6" ht="12" customHeight="1" x14ac:dyDescent="0.15">
      <c r="A5" s="21" t="s">
        <v>157</v>
      </c>
      <c r="B5" s="21"/>
      <c r="C5" s="22"/>
      <c r="D5" s="22">
        <v>3</v>
      </c>
      <c r="E5" s="22">
        <v>4</v>
      </c>
      <c r="F5" s="22">
        <v>5</v>
      </c>
    </row>
    <row r="6" spans="1:6" ht="12" customHeight="1" x14ac:dyDescent="0.15">
      <c r="A6" s="23">
        <v>1</v>
      </c>
      <c r="B6" s="21"/>
      <c r="C6" s="20">
        <v>2</v>
      </c>
      <c r="D6" s="20">
        <v>3</v>
      </c>
      <c r="E6" s="20">
        <v>4</v>
      </c>
      <c r="F6" s="20">
        <v>5</v>
      </c>
    </row>
    <row r="7" spans="1:6" x14ac:dyDescent="0.15">
      <c r="A7" s="24" t="s">
        <v>1020</v>
      </c>
      <c r="B7" s="25" t="s">
        <v>130</v>
      </c>
      <c r="C7" s="26" t="s">
        <v>159</v>
      </c>
      <c r="D7" s="27">
        <f>D8+D9+D10+D11+D12+D13+D14</f>
        <v>0</v>
      </c>
      <c r="E7" s="27">
        <f t="shared" ref="E7:F7" si="0">E8+E9+E10+E11+E12+E13+E14</f>
        <v>0</v>
      </c>
      <c r="F7" s="27">
        <f t="shared" si="0"/>
        <v>0</v>
      </c>
    </row>
    <row r="8" spans="1:6" x14ac:dyDescent="0.15">
      <c r="A8" s="24" t="s">
        <v>688</v>
      </c>
      <c r="B8" s="25" t="s">
        <v>131</v>
      </c>
      <c r="C8" s="26" t="s">
        <v>245</v>
      </c>
      <c r="D8" s="27"/>
      <c r="E8" s="27"/>
      <c r="F8" s="27"/>
    </row>
    <row r="9" spans="1:6" x14ac:dyDescent="0.15">
      <c r="A9" s="24" t="s">
        <v>1021</v>
      </c>
      <c r="B9" s="25" t="s">
        <v>132</v>
      </c>
      <c r="C9" s="26" t="s">
        <v>62</v>
      </c>
      <c r="D9" s="28"/>
      <c r="E9" s="28"/>
      <c r="F9" s="28"/>
    </row>
    <row r="10" spans="1:6" x14ac:dyDescent="0.15">
      <c r="A10" s="29" t="s">
        <v>1022</v>
      </c>
      <c r="B10" s="25" t="s">
        <v>133</v>
      </c>
      <c r="C10" s="26" t="s">
        <v>63</v>
      </c>
      <c r="D10" s="28"/>
      <c r="E10" s="28"/>
      <c r="F10" s="28"/>
    </row>
    <row r="11" spans="1:6" s="31" customFormat="1" x14ac:dyDescent="0.15">
      <c r="A11" s="24" t="s">
        <v>1023</v>
      </c>
      <c r="B11" s="25" t="s">
        <v>134</v>
      </c>
      <c r="C11" s="26" t="s">
        <v>65</v>
      </c>
      <c r="D11" s="30"/>
      <c r="E11" s="30"/>
      <c r="F11" s="30"/>
    </row>
    <row r="12" spans="1:6" s="31" customFormat="1" x14ac:dyDescent="0.15">
      <c r="A12" s="24" t="s">
        <v>1024</v>
      </c>
      <c r="B12" s="25" t="s">
        <v>135</v>
      </c>
      <c r="C12" s="26" t="s">
        <v>64</v>
      </c>
      <c r="D12" s="30"/>
      <c r="E12" s="30"/>
      <c r="F12" s="30"/>
    </row>
    <row r="13" spans="1:6" s="31" customFormat="1" x14ac:dyDescent="0.15">
      <c r="A13" s="52" t="s">
        <v>1535</v>
      </c>
      <c r="B13" s="25" t="s">
        <v>136</v>
      </c>
      <c r="C13" s="26" t="s">
        <v>517</v>
      </c>
      <c r="D13" s="30"/>
      <c r="E13" s="30"/>
      <c r="F13" s="30"/>
    </row>
    <row r="14" spans="1:6" s="31" customFormat="1" x14ac:dyDescent="0.15">
      <c r="A14" s="24" t="s">
        <v>295</v>
      </c>
      <c r="B14" s="25" t="s">
        <v>137</v>
      </c>
      <c r="C14" s="26" t="s">
        <v>520</v>
      </c>
      <c r="D14" s="30"/>
      <c r="E14" s="30"/>
      <c r="F14" s="30"/>
    </row>
    <row r="15" spans="1:6" ht="21" x14ac:dyDescent="0.15">
      <c r="A15" s="455" t="s">
        <v>1566</v>
      </c>
      <c r="B15" s="25" t="s">
        <v>236</v>
      </c>
      <c r="C15" s="26" t="s">
        <v>522</v>
      </c>
      <c r="D15" s="32"/>
      <c r="E15" s="32"/>
      <c r="F15" s="33"/>
    </row>
    <row r="16" spans="1:6" ht="22.5" customHeight="1" x14ac:dyDescent="0.15">
      <c r="A16" s="24" t="s">
        <v>1567</v>
      </c>
      <c r="B16" s="25" t="s">
        <v>138</v>
      </c>
      <c r="C16" s="26" t="s">
        <v>527</v>
      </c>
      <c r="D16" s="32"/>
      <c r="E16" s="32"/>
      <c r="F16" s="33"/>
    </row>
    <row r="17" spans="1:6" ht="10.5" customHeight="1" x14ac:dyDescent="0.15">
      <c r="D17" s="34"/>
      <c r="E17" s="34"/>
      <c r="F17" s="34"/>
    </row>
    <row r="18" spans="1:6" ht="10.5" customHeight="1" x14ac:dyDescent="0.15">
      <c r="A18" s="13" t="s">
        <v>147</v>
      </c>
      <c r="B18" s="13"/>
      <c r="C18" s="13"/>
      <c r="D18" s="13"/>
      <c r="E18" s="13"/>
      <c r="F18" s="13"/>
    </row>
  </sheetData>
  <mergeCells count="1">
    <mergeCell ref="E2:F2"/>
  </mergeCells>
  <pageMargins left="0.7" right="0.7" top="0.75" bottom="0.75" header="0.3" footer="0.3"/>
  <pageSetup paperSize="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opLeftCell="B1" zoomScale="90" zoomScaleNormal="90" workbookViewId="0">
      <selection activeCell="L20" sqref="L20"/>
    </sheetView>
  </sheetViews>
  <sheetFormatPr defaultColWidth="9.140625" defaultRowHeight="10.5" customHeight="1" x14ac:dyDescent="0.15"/>
  <cols>
    <col min="1" max="1" width="31.7109375" style="66" customWidth="1"/>
    <col min="2" max="2" width="6.5703125" style="105" customWidth="1"/>
    <col min="3" max="3" width="12.140625" style="66" customWidth="1"/>
    <col min="4" max="5" width="16.7109375" style="66" customWidth="1"/>
    <col min="6" max="29" width="12" style="66" customWidth="1"/>
    <col min="30" max="32" width="12.42578125" style="66" customWidth="1"/>
    <col min="33" max="33" width="9.140625" style="66" customWidth="1"/>
    <col min="34" max="16384" width="9.140625" style="66"/>
  </cols>
  <sheetData>
    <row r="1" spans="1:34" s="105" customFormat="1" x14ac:dyDescent="0.15">
      <c r="A1" s="105" t="s">
        <v>694</v>
      </c>
    </row>
    <row r="2" spans="1:34" x14ac:dyDescent="0.15">
      <c r="A2" s="104" t="s">
        <v>690</v>
      </c>
      <c r="B2" s="105" t="s">
        <v>158</v>
      </c>
      <c r="C2" s="72"/>
      <c r="D2" s="171"/>
      <c r="E2" s="171"/>
    </row>
    <row r="3" spans="1:34" ht="10.5" customHeight="1" x14ac:dyDescent="0.15">
      <c r="B3" s="344"/>
      <c r="C3" s="15"/>
      <c r="D3" s="720" t="s">
        <v>691</v>
      </c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0"/>
      <c r="Y3" s="720"/>
      <c r="Z3" s="720"/>
      <c r="AA3" s="720"/>
      <c r="AB3" s="720"/>
      <c r="AC3" s="720"/>
      <c r="AD3" s="720"/>
      <c r="AE3" s="81"/>
      <c r="AF3" s="81"/>
    </row>
    <row r="4" spans="1:34" ht="13.5" customHeight="1" x14ac:dyDescent="0.15">
      <c r="A4" s="72"/>
      <c r="B4" s="344"/>
      <c r="C4" s="72"/>
      <c r="D4" s="171"/>
      <c r="E4" s="171"/>
    </row>
    <row r="5" spans="1:34" ht="13.5" customHeight="1" x14ac:dyDescent="0.15">
      <c r="A5" s="72"/>
      <c r="B5" s="344"/>
      <c r="C5" s="72"/>
      <c r="D5" s="171"/>
      <c r="E5" s="171"/>
    </row>
    <row r="6" spans="1:34" ht="26.25" customHeight="1" x14ac:dyDescent="0.15">
      <c r="A6" s="719" t="s">
        <v>687</v>
      </c>
      <c r="B6" s="718"/>
      <c r="C6" s="719" t="s">
        <v>27</v>
      </c>
      <c r="D6" s="660" t="s">
        <v>163</v>
      </c>
      <c r="E6" s="721" t="s">
        <v>916</v>
      </c>
      <c r="F6" s="660" t="s">
        <v>688</v>
      </c>
      <c r="G6" s="727" t="s">
        <v>681</v>
      </c>
      <c r="H6" s="727"/>
      <c r="I6" s="727"/>
      <c r="J6" s="727"/>
      <c r="K6" s="727"/>
      <c r="L6" s="727"/>
      <c r="M6" s="727"/>
      <c r="N6" s="727"/>
      <c r="O6" s="721" t="s">
        <v>917</v>
      </c>
      <c r="P6" s="723" t="s">
        <v>689</v>
      </c>
      <c r="Q6" s="702" t="s">
        <v>1539</v>
      </c>
      <c r="R6" s="728" t="s">
        <v>681</v>
      </c>
      <c r="S6" s="729"/>
      <c r="T6" s="729"/>
      <c r="U6" s="729"/>
      <c r="V6" s="729"/>
      <c r="W6" s="729"/>
      <c r="X6" s="729"/>
      <c r="Y6" s="729"/>
      <c r="Z6" s="730"/>
      <c r="AA6" s="723" t="s">
        <v>1544</v>
      </c>
      <c r="AB6" s="725" t="s">
        <v>1545</v>
      </c>
      <c r="AC6" s="201"/>
      <c r="AD6" s="723" t="s">
        <v>295</v>
      </c>
      <c r="AE6" s="112" t="s">
        <v>1546</v>
      </c>
      <c r="AF6" s="201"/>
      <c r="AG6" s="721" t="s">
        <v>803</v>
      </c>
      <c r="AH6" s="695" t="s">
        <v>921</v>
      </c>
    </row>
    <row r="7" spans="1:34" ht="103.5" customHeight="1" x14ac:dyDescent="0.15">
      <c r="A7" s="719"/>
      <c r="B7" s="718"/>
      <c r="C7" s="719"/>
      <c r="D7" s="660"/>
      <c r="E7" s="722"/>
      <c r="F7" s="660"/>
      <c r="G7" s="593" t="s">
        <v>1025</v>
      </c>
      <c r="H7" s="593" t="s">
        <v>1026</v>
      </c>
      <c r="I7" s="593" t="s">
        <v>1536</v>
      </c>
      <c r="J7" s="593" t="s">
        <v>1027</v>
      </c>
      <c r="K7" s="593" t="s">
        <v>200</v>
      </c>
      <c r="L7" s="593" t="s">
        <v>1028</v>
      </c>
      <c r="M7" s="594" t="s">
        <v>1022</v>
      </c>
      <c r="N7" s="595" t="s">
        <v>1650</v>
      </c>
      <c r="O7" s="722"/>
      <c r="P7" s="724"/>
      <c r="Q7" s="704"/>
      <c r="R7" s="120" t="s">
        <v>1540</v>
      </c>
      <c r="S7" s="584" t="s">
        <v>1658</v>
      </c>
      <c r="T7" s="584" t="s">
        <v>1138</v>
      </c>
      <c r="U7" s="584" t="s">
        <v>1659</v>
      </c>
      <c r="V7" s="120" t="s">
        <v>1541</v>
      </c>
      <c r="W7" s="398" t="s">
        <v>1310</v>
      </c>
      <c r="X7" s="591" t="s">
        <v>670</v>
      </c>
      <c r="Y7" s="591" t="s">
        <v>1653</v>
      </c>
      <c r="Z7" s="202" t="s">
        <v>918</v>
      </c>
      <c r="AA7" s="724"/>
      <c r="AB7" s="726"/>
      <c r="AC7" s="202" t="s">
        <v>919</v>
      </c>
      <c r="AD7" s="724"/>
      <c r="AE7" s="112" t="s">
        <v>1041</v>
      </c>
      <c r="AF7" s="202" t="s">
        <v>920</v>
      </c>
      <c r="AG7" s="722"/>
      <c r="AH7" s="695"/>
    </row>
    <row r="8" spans="1:34" x14ac:dyDescent="0.15">
      <c r="A8" s="106">
        <v>1</v>
      </c>
      <c r="B8" s="173"/>
      <c r="C8" s="44">
        <v>2</v>
      </c>
      <c r="D8" s="44">
        <v>3</v>
      </c>
      <c r="E8" s="203" t="s">
        <v>848</v>
      </c>
      <c r="F8" s="26" t="s">
        <v>63</v>
      </c>
      <c r="G8" s="26" t="s">
        <v>65</v>
      </c>
      <c r="H8" s="26" t="s">
        <v>64</v>
      </c>
      <c r="I8" s="449" t="s">
        <v>517</v>
      </c>
      <c r="J8" s="26" t="s">
        <v>520</v>
      </c>
      <c r="K8" s="26" t="s">
        <v>522</v>
      </c>
      <c r="L8" s="26" t="s">
        <v>527</v>
      </c>
      <c r="M8" s="78" t="s">
        <v>1537</v>
      </c>
      <c r="N8" s="589" t="s">
        <v>1651</v>
      </c>
      <c r="O8" s="203" t="s">
        <v>1538</v>
      </c>
      <c r="P8" s="26" t="s">
        <v>529</v>
      </c>
      <c r="Q8" s="451" t="s">
        <v>531</v>
      </c>
      <c r="R8" s="26" t="s">
        <v>875</v>
      </c>
      <c r="S8" s="26" t="s">
        <v>533</v>
      </c>
      <c r="T8" s="26" t="s">
        <v>876</v>
      </c>
      <c r="U8" s="26" t="s">
        <v>745</v>
      </c>
      <c r="V8" s="26" t="s">
        <v>1340</v>
      </c>
      <c r="W8" s="78" t="s">
        <v>1542</v>
      </c>
      <c r="X8" s="453" t="s">
        <v>1654</v>
      </c>
      <c r="Y8" s="453" t="s">
        <v>1655</v>
      </c>
      <c r="Z8" s="203" t="s">
        <v>1543</v>
      </c>
      <c r="AA8" s="26" t="s">
        <v>782</v>
      </c>
      <c r="AB8" s="453" t="s">
        <v>1547</v>
      </c>
      <c r="AC8" s="203" t="s">
        <v>1548</v>
      </c>
      <c r="AD8" s="26" t="s">
        <v>783</v>
      </c>
      <c r="AE8" s="26" t="s">
        <v>784</v>
      </c>
      <c r="AF8" s="203" t="s">
        <v>1549</v>
      </c>
      <c r="AG8" s="204" t="s">
        <v>281</v>
      </c>
      <c r="AH8" s="203" t="s">
        <v>1550</v>
      </c>
    </row>
    <row r="9" spans="1:34" x14ac:dyDescent="0.15">
      <c r="A9" s="107" t="s">
        <v>157</v>
      </c>
      <c r="B9" s="111"/>
      <c r="C9" s="113"/>
      <c r="D9" s="35">
        <v>3</v>
      </c>
      <c r="E9" s="205" t="s">
        <v>848</v>
      </c>
      <c r="F9" s="35">
        <v>4</v>
      </c>
      <c r="G9" s="35" t="s">
        <v>1029</v>
      </c>
      <c r="H9" s="35" t="s">
        <v>1030</v>
      </c>
      <c r="I9" s="454" t="s">
        <v>1551</v>
      </c>
      <c r="J9" s="35" t="s">
        <v>1031</v>
      </c>
      <c r="K9" s="35" t="s">
        <v>1032</v>
      </c>
      <c r="L9" s="35" t="s">
        <v>1033</v>
      </c>
      <c r="M9" s="303" t="s">
        <v>1309</v>
      </c>
      <c r="N9" s="550" t="s">
        <v>1652</v>
      </c>
      <c r="O9" s="205" t="s">
        <v>276</v>
      </c>
      <c r="P9" s="35">
        <v>5</v>
      </c>
      <c r="Q9" s="454" t="s">
        <v>1552</v>
      </c>
      <c r="R9" s="35" t="s">
        <v>512</v>
      </c>
      <c r="S9" s="35" t="s">
        <v>1038</v>
      </c>
      <c r="T9" s="35" t="s">
        <v>1148</v>
      </c>
      <c r="U9" s="35" t="s">
        <v>1039</v>
      </c>
      <c r="V9" s="35" t="s">
        <v>1040</v>
      </c>
      <c r="W9" s="303" t="s">
        <v>1311</v>
      </c>
      <c r="X9" s="588" t="s">
        <v>1656</v>
      </c>
      <c r="Y9" s="588" t="s">
        <v>1657</v>
      </c>
      <c r="Z9" s="205" t="s">
        <v>509</v>
      </c>
      <c r="AA9" s="35">
        <v>6</v>
      </c>
      <c r="AB9" s="454" t="s">
        <v>1553</v>
      </c>
      <c r="AC9" s="205" t="s">
        <v>277</v>
      </c>
      <c r="AD9" s="35">
        <v>7</v>
      </c>
      <c r="AE9" s="35" t="s">
        <v>1042</v>
      </c>
      <c r="AF9" s="205" t="s">
        <v>279</v>
      </c>
      <c r="AG9" s="206" t="s">
        <v>520</v>
      </c>
      <c r="AH9" s="205" t="s">
        <v>915</v>
      </c>
    </row>
    <row r="10" spans="1:34" x14ac:dyDescent="0.15">
      <c r="A10" s="110" t="s">
        <v>705</v>
      </c>
      <c r="B10" s="113" t="s">
        <v>130</v>
      </c>
      <c r="C10" s="114">
        <v>1</v>
      </c>
      <c r="D10" s="2">
        <f>F10+P10+AA10+AD10</f>
        <v>0</v>
      </c>
      <c r="E10" s="207"/>
      <c r="F10" s="2">
        <f>G10+H10+I10+J10+K10+L10+M10+N10</f>
        <v>0</v>
      </c>
      <c r="G10" s="2"/>
      <c r="H10" s="2"/>
      <c r="I10" s="2"/>
      <c r="J10" s="2"/>
      <c r="K10" s="2"/>
      <c r="L10" s="2"/>
      <c r="M10" s="2"/>
      <c r="N10" s="590"/>
      <c r="O10" s="207"/>
      <c r="P10" s="2">
        <f>Q10+S10+U10+W10+X10+Y10</f>
        <v>0</v>
      </c>
      <c r="Q10" s="452">
        <f>R10+T10</f>
        <v>0</v>
      </c>
      <c r="R10" s="2">
        <f>Таблица1100!M198</f>
        <v>0</v>
      </c>
      <c r="S10" s="2">
        <f>Таблица1100!M243</f>
        <v>0</v>
      </c>
      <c r="T10" s="2">
        <f>Таблица1100!M245</f>
        <v>0</v>
      </c>
      <c r="U10" s="2"/>
      <c r="V10" s="2"/>
      <c r="W10" s="2"/>
      <c r="X10" s="590"/>
      <c r="Y10" s="590"/>
      <c r="Z10" s="207"/>
      <c r="AA10" s="2"/>
      <c r="AB10" s="2"/>
      <c r="AC10" s="207"/>
      <c r="AD10" s="2"/>
      <c r="AE10" s="2">
        <f>Таблица1100!M310</f>
        <v>0</v>
      </c>
      <c r="AF10" s="207"/>
      <c r="AG10" s="208"/>
      <c r="AH10" s="209"/>
    </row>
    <row r="11" spans="1:34" x14ac:dyDescent="0.15">
      <c r="A11" s="200" t="s">
        <v>162</v>
      </c>
      <c r="B11" s="113" t="s">
        <v>131</v>
      </c>
      <c r="C11" s="114">
        <v>2</v>
      </c>
      <c r="D11" s="2">
        <f>F11+P11+AA11+AD11</f>
        <v>0</v>
      </c>
      <c r="E11" s="207"/>
      <c r="F11" s="2">
        <f t="shared" ref="F11:F12" si="0">G11+H11+I11+J11+K11+L11+M11+N11</f>
        <v>0</v>
      </c>
      <c r="G11" s="2"/>
      <c r="H11" s="2"/>
      <c r="I11" s="2"/>
      <c r="J11" s="2"/>
      <c r="K11" s="2"/>
      <c r="L11" s="2"/>
      <c r="M11" s="2"/>
      <c r="N11" s="590"/>
      <c r="O11" s="207"/>
      <c r="P11" s="2">
        <f t="shared" ref="P11:P12" si="1">Q11+S11+U11+W11+X11+Y11</f>
        <v>0</v>
      </c>
      <c r="Q11" s="452">
        <f t="shared" ref="Q11:Q12" si="2">R11+T11</f>
        <v>0</v>
      </c>
      <c r="R11" s="2">
        <f>Таблица1100!N198</f>
        <v>0</v>
      </c>
      <c r="S11" s="2">
        <f>Таблица1100!N243</f>
        <v>0</v>
      </c>
      <c r="T11" s="2">
        <f>Таблица1100!N245</f>
        <v>0</v>
      </c>
      <c r="U11" s="2"/>
      <c r="V11" s="2"/>
      <c r="W11" s="2"/>
      <c r="X11" s="590"/>
      <c r="Y11" s="590"/>
      <c r="Z11" s="207"/>
      <c r="AA11" s="2"/>
      <c r="AB11" s="2"/>
      <c r="AC11" s="207"/>
      <c r="AD11" s="2"/>
      <c r="AE11" s="2">
        <f>Таблица1100!N310</f>
        <v>0</v>
      </c>
      <c r="AF11" s="207"/>
      <c r="AG11" s="208"/>
      <c r="AH11" s="209"/>
    </row>
    <row r="12" spans="1:34" ht="21.75" customHeight="1" x14ac:dyDescent="0.15">
      <c r="A12" s="200" t="s">
        <v>706</v>
      </c>
      <c r="B12" s="113" t="s">
        <v>132</v>
      </c>
      <c r="C12" s="114">
        <v>3</v>
      </c>
      <c r="D12" s="2">
        <f>F12+P12+AA12+AD12</f>
        <v>0</v>
      </c>
      <c r="E12" s="207"/>
      <c r="F12" s="2">
        <f t="shared" si="0"/>
        <v>0</v>
      </c>
      <c r="G12" s="2"/>
      <c r="H12" s="2"/>
      <c r="I12" s="2"/>
      <c r="J12" s="2"/>
      <c r="K12" s="2"/>
      <c r="L12" s="2"/>
      <c r="M12" s="2"/>
      <c r="N12" s="590"/>
      <c r="O12" s="207"/>
      <c r="P12" s="2">
        <f t="shared" si="1"/>
        <v>0</v>
      </c>
      <c r="Q12" s="452">
        <f t="shared" si="2"/>
        <v>0</v>
      </c>
      <c r="R12" s="2">
        <f>Таблица1100!O198</f>
        <v>0</v>
      </c>
      <c r="S12" s="2">
        <f>Таблица1100!O243</f>
        <v>0</v>
      </c>
      <c r="T12" s="2">
        <f>Таблица1100!O245</f>
        <v>0</v>
      </c>
      <c r="U12" s="2"/>
      <c r="V12" s="2"/>
      <c r="W12" s="2"/>
      <c r="X12" s="590"/>
      <c r="Y12" s="590"/>
      <c r="Z12" s="207"/>
      <c r="AA12" s="2"/>
      <c r="AB12" s="2"/>
      <c r="AC12" s="207"/>
      <c r="AD12" s="2"/>
      <c r="AE12" s="2">
        <f>Таблица1100!O310</f>
        <v>0</v>
      </c>
      <c r="AF12" s="207"/>
      <c r="AG12" s="208"/>
      <c r="AH12" s="209"/>
    </row>
    <row r="13" spans="1:34" ht="21.75" customHeight="1" x14ac:dyDescent="0.15">
      <c r="A13" s="200" t="s">
        <v>1242</v>
      </c>
      <c r="B13" s="113" t="s">
        <v>133</v>
      </c>
      <c r="C13" s="114">
        <v>4</v>
      </c>
      <c r="D13" s="2"/>
      <c r="E13" s="207"/>
      <c r="F13" s="2"/>
      <c r="G13" s="2"/>
      <c r="H13" s="2">
        <f>Таблица1100!J96-G11</f>
        <v>0</v>
      </c>
      <c r="I13" s="2"/>
      <c r="J13" s="2"/>
      <c r="K13" s="2"/>
      <c r="L13" s="2"/>
      <c r="M13" s="2"/>
      <c r="N13" s="2"/>
      <c r="O13" s="207"/>
      <c r="P13" s="2"/>
      <c r="Q13" s="2"/>
      <c r="R13" s="2">
        <f>Таблица1100!J198</f>
        <v>0</v>
      </c>
      <c r="S13" s="2">
        <f>Таблица1100!J243</f>
        <v>0</v>
      </c>
      <c r="T13" s="2">
        <f>Таблица1100!J245</f>
        <v>0</v>
      </c>
      <c r="U13" s="2"/>
      <c r="V13" s="2"/>
      <c r="W13" s="2"/>
      <c r="X13" s="2"/>
      <c r="Y13" s="2"/>
      <c r="Z13" s="207"/>
      <c r="AA13" s="2"/>
      <c r="AB13" s="2"/>
      <c r="AC13" s="207"/>
      <c r="AD13" s="2"/>
      <c r="AE13" s="2">
        <f>Таблица1100!N310</f>
        <v>0</v>
      </c>
      <c r="AF13" s="207"/>
      <c r="AG13" s="208"/>
      <c r="AH13" s="209"/>
    </row>
    <row r="14" spans="1:34" ht="21.75" customHeight="1" x14ac:dyDescent="0.15">
      <c r="A14" s="200" t="s">
        <v>1243</v>
      </c>
      <c r="B14" s="113" t="s">
        <v>134</v>
      </c>
      <c r="C14" s="114">
        <v>5</v>
      </c>
      <c r="D14" s="2"/>
      <c r="E14" s="207"/>
      <c r="F14" s="2"/>
      <c r="G14" s="2"/>
      <c r="H14" s="2">
        <f>Таблица1100!O96-G12</f>
        <v>0</v>
      </c>
      <c r="I14" s="2"/>
      <c r="J14" s="2">
        <f>Таблица1100!O17</f>
        <v>0</v>
      </c>
      <c r="K14" s="2"/>
      <c r="L14" s="2"/>
      <c r="M14" s="2"/>
      <c r="N14" s="2"/>
      <c r="O14" s="207"/>
      <c r="P14" s="2"/>
      <c r="Q14" s="2"/>
      <c r="R14" s="2">
        <f>Таблица1100!O198</f>
        <v>0</v>
      </c>
      <c r="S14" s="2">
        <f>Таблица1100!O243</f>
        <v>0</v>
      </c>
      <c r="T14" s="2">
        <f>Таблица1100!O245</f>
        <v>0</v>
      </c>
      <c r="U14" s="2"/>
      <c r="V14" s="2">
        <f>Таблица1100!O194</f>
        <v>0</v>
      </c>
      <c r="W14" s="2"/>
      <c r="X14" s="2"/>
      <c r="Y14" s="2"/>
      <c r="Z14" s="207"/>
      <c r="AA14" s="2"/>
      <c r="AB14" s="2"/>
      <c r="AC14" s="207"/>
      <c r="AD14" s="2"/>
      <c r="AE14" s="2">
        <f>Таблица1100!O310</f>
        <v>0</v>
      </c>
      <c r="AF14" s="207"/>
      <c r="AG14" s="208"/>
      <c r="AH14" s="209"/>
    </row>
    <row r="15" spans="1:34" ht="21.75" customHeight="1" x14ac:dyDescent="0.15">
      <c r="A15" s="210"/>
      <c r="B15" s="178"/>
      <c r="C15" s="211"/>
      <c r="D15" s="212"/>
      <c r="E15" s="212"/>
      <c r="F15" s="196"/>
      <c r="G15" s="196"/>
      <c r="H15" s="196"/>
      <c r="I15" s="448"/>
      <c r="J15" s="196"/>
      <c r="K15" s="196"/>
      <c r="L15" s="196"/>
      <c r="M15" s="395"/>
      <c r="N15" s="583"/>
      <c r="O15" s="196"/>
      <c r="P15" s="196"/>
      <c r="Q15" s="448"/>
      <c r="R15" s="196"/>
      <c r="S15" s="196"/>
      <c r="T15" s="196"/>
      <c r="U15" s="196"/>
      <c r="V15" s="196"/>
      <c r="W15" s="395"/>
      <c r="X15" s="583"/>
      <c r="Y15" s="583"/>
      <c r="Z15" s="196"/>
      <c r="AA15" s="196"/>
      <c r="AB15" s="448"/>
      <c r="AC15" s="196"/>
      <c r="AD15" s="196"/>
      <c r="AE15" s="196"/>
      <c r="AF15" s="196"/>
    </row>
    <row r="16" spans="1:34" x14ac:dyDescent="0.15">
      <c r="A16" s="177"/>
      <c r="B16" s="177"/>
      <c r="C16" s="177"/>
      <c r="D16" s="179"/>
      <c r="E16" s="179"/>
    </row>
    <row r="17" spans="1:34" x14ac:dyDescent="0.15">
      <c r="A17" s="105" t="s">
        <v>147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</row>
  </sheetData>
  <mergeCells count="17">
    <mergeCell ref="AH6:AH7"/>
    <mergeCell ref="AG6:AG7"/>
    <mergeCell ref="B6:B7"/>
    <mergeCell ref="A6:A7"/>
    <mergeCell ref="D3:AD3"/>
    <mergeCell ref="D6:D7"/>
    <mergeCell ref="C6:C7"/>
    <mergeCell ref="E6:E7"/>
    <mergeCell ref="F6:F7"/>
    <mergeCell ref="P6:P7"/>
    <mergeCell ref="AA6:AA7"/>
    <mergeCell ref="AD6:AD7"/>
    <mergeCell ref="Q6:Q7"/>
    <mergeCell ref="O6:O7"/>
    <mergeCell ref="AB6:AB7"/>
    <mergeCell ref="G6:N6"/>
    <mergeCell ref="R6:Z6"/>
  </mergeCell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>
      <selection activeCell="D4" sqref="D4:F4"/>
    </sheetView>
  </sheetViews>
  <sheetFormatPr defaultColWidth="9.140625" defaultRowHeight="10.5" customHeight="1" x14ac:dyDescent="0.15"/>
  <cols>
    <col min="1" max="1" width="55.5703125" style="14" customWidth="1"/>
    <col min="2" max="2" width="7.7109375" style="14" customWidth="1"/>
    <col min="3" max="3" width="8.42578125" style="14" customWidth="1"/>
    <col min="4" max="5" width="12.140625" style="14" customWidth="1"/>
    <col min="6" max="6" width="13.85546875" style="14" customWidth="1"/>
    <col min="7" max="9" width="12.85546875" style="14" customWidth="1"/>
    <col min="10" max="12" width="11.5703125" style="479" customWidth="1"/>
    <col min="13" max="15" width="12" style="474" customWidth="1"/>
    <col min="16" max="16384" width="9.140625" style="14"/>
  </cols>
  <sheetData>
    <row r="1" spans="1:15" x14ac:dyDescent="0.15">
      <c r="A1" s="525" t="s">
        <v>1598</v>
      </c>
      <c r="B1" s="13"/>
      <c r="C1" s="13"/>
      <c r="D1" s="13"/>
      <c r="E1" s="13"/>
      <c r="F1" s="13"/>
      <c r="G1" s="298"/>
      <c r="H1" s="298"/>
      <c r="I1" s="298"/>
      <c r="J1" s="521"/>
      <c r="K1" s="521"/>
      <c r="L1" s="521"/>
      <c r="M1" s="522"/>
      <c r="N1" s="522"/>
      <c r="O1" s="522"/>
    </row>
    <row r="2" spans="1:15" x14ac:dyDescent="0.15">
      <c r="A2" s="15"/>
      <c r="B2" s="13" t="s">
        <v>158</v>
      </c>
      <c r="C2" s="15"/>
      <c r="D2" s="15"/>
      <c r="E2" s="709"/>
      <c r="F2" s="709"/>
    </row>
    <row r="3" spans="1:15" ht="27.6" customHeight="1" x14ac:dyDescent="0.15">
      <c r="A3" s="737" t="s">
        <v>1045</v>
      </c>
      <c r="B3" s="737"/>
      <c r="C3" s="737"/>
      <c r="D3" s="737"/>
      <c r="E3" s="737"/>
      <c r="F3" s="737"/>
      <c r="G3" s="737"/>
      <c r="H3" s="737"/>
      <c r="I3" s="737"/>
      <c r="J3" s="737"/>
      <c r="K3" s="737"/>
      <c r="L3" s="737"/>
      <c r="M3" s="737"/>
      <c r="N3" s="737"/>
      <c r="O3" s="737"/>
    </row>
    <row r="4" spans="1:15" ht="42.75" customHeight="1" x14ac:dyDescent="0.15">
      <c r="A4" s="609" t="s">
        <v>1046</v>
      </c>
      <c r="B4" s="736"/>
      <c r="C4" s="617" t="s">
        <v>27</v>
      </c>
      <c r="D4" s="736" t="s">
        <v>163</v>
      </c>
      <c r="E4" s="736"/>
      <c r="F4" s="736"/>
      <c r="G4" s="731" t="s">
        <v>1572</v>
      </c>
      <c r="H4" s="732"/>
      <c r="I4" s="732"/>
      <c r="J4" s="733" t="s">
        <v>1575</v>
      </c>
      <c r="K4" s="734"/>
      <c r="L4" s="734"/>
      <c r="M4" s="733" t="s">
        <v>1577</v>
      </c>
      <c r="N4" s="735"/>
      <c r="O4" s="735"/>
    </row>
    <row r="5" spans="1:15" ht="29.45" customHeight="1" x14ac:dyDescent="0.15">
      <c r="A5" s="609"/>
      <c r="B5" s="736"/>
      <c r="C5" s="617"/>
      <c r="D5" s="471" t="s">
        <v>219</v>
      </c>
      <c r="E5" s="471" t="s">
        <v>220</v>
      </c>
      <c r="F5" s="471" t="s">
        <v>902</v>
      </c>
      <c r="G5" s="477" t="s">
        <v>1573</v>
      </c>
      <c r="H5" s="478" t="s">
        <v>1574</v>
      </c>
      <c r="I5" s="478" t="s">
        <v>902</v>
      </c>
      <c r="J5" s="60" t="s">
        <v>1576</v>
      </c>
      <c r="K5" s="475" t="s">
        <v>1574</v>
      </c>
      <c r="L5" s="475" t="s">
        <v>902</v>
      </c>
      <c r="M5" s="476" t="s">
        <v>1576</v>
      </c>
      <c r="N5" s="476" t="s">
        <v>1574</v>
      </c>
      <c r="O5" s="476" t="s">
        <v>902</v>
      </c>
    </row>
    <row r="6" spans="1:15" ht="12" customHeight="1" x14ac:dyDescent="0.15">
      <c r="A6" s="21" t="s">
        <v>157</v>
      </c>
      <c r="B6" s="21"/>
      <c r="C6" s="22"/>
      <c r="D6" s="22">
        <v>3</v>
      </c>
      <c r="E6" s="22">
        <v>4</v>
      </c>
      <c r="F6" s="22">
        <v>5</v>
      </c>
      <c r="G6" s="523">
        <v>6</v>
      </c>
      <c r="H6" s="523">
        <v>7</v>
      </c>
      <c r="I6" s="523">
        <v>8</v>
      </c>
      <c r="J6" s="524">
        <v>9</v>
      </c>
      <c r="K6" s="524">
        <v>10</v>
      </c>
      <c r="L6" s="524">
        <v>11</v>
      </c>
      <c r="M6" s="523">
        <v>12</v>
      </c>
      <c r="N6" s="523">
        <v>13</v>
      </c>
      <c r="O6" s="523">
        <v>14</v>
      </c>
    </row>
    <row r="7" spans="1:15" ht="12" customHeight="1" x14ac:dyDescent="0.15">
      <c r="A7" s="473">
        <v>1</v>
      </c>
      <c r="B7" s="21"/>
      <c r="C7" s="471">
        <v>2</v>
      </c>
      <c r="D7" s="471">
        <v>3</v>
      </c>
      <c r="E7" s="471">
        <v>4</v>
      </c>
      <c r="F7" s="471">
        <v>5</v>
      </c>
      <c r="G7" s="469">
        <v>6</v>
      </c>
      <c r="H7" s="469">
        <v>7</v>
      </c>
      <c r="I7" s="469">
        <v>8</v>
      </c>
      <c r="J7" s="470">
        <v>9</v>
      </c>
      <c r="K7" s="470">
        <v>10</v>
      </c>
      <c r="L7" s="470">
        <v>11</v>
      </c>
      <c r="M7" s="469">
        <v>12</v>
      </c>
      <c r="N7" s="469">
        <v>13</v>
      </c>
      <c r="O7" s="469">
        <v>14</v>
      </c>
    </row>
    <row r="8" spans="1:15" x14ac:dyDescent="0.15">
      <c r="A8" s="24" t="s">
        <v>1047</v>
      </c>
      <c r="B8" s="25" t="s">
        <v>130</v>
      </c>
      <c r="C8" s="472" t="s">
        <v>159</v>
      </c>
      <c r="D8" s="27"/>
      <c r="E8" s="27"/>
      <c r="F8" s="27"/>
      <c r="G8" s="9"/>
      <c r="H8" s="9"/>
      <c r="I8" s="9"/>
      <c r="J8" s="470"/>
      <c r="K8" s="470"/>
      <c r="L8" s="470"/>
      <c r="M8" s="469">
        <f t="shared" ref="M8:O13" si="0">D8-G8-J8</f>
        <v>0</v>
      </c>
      <c r="N8" s="469">
        <f t="shared" si="0"/>
        <v>0</v>
      </c>
      <c r="O8" s="469">
        <f t="shared" si="0"/>
        <v>0</v>
      </c>
    </row>
    <row r="9" spans="1:15" x14ac:dyDescent="0.15">
      <c r="A9" s="24" t="s">
        <v>1554</v>
      </c>
      <c r="B9" s="25" t="s">
        <v>131</v>
      </c>
      <c r="C9" s="472" t="s">
        <v>280</v>
      </c>
      <c r="D9" s="27"/>
      <c r="E9" s="27"/>
      <c r="F9" s="27"/>
      <c r="G9" s="9"/>
      <c r="H9" s="9"/>
      <c r="I9" s="9"/>
      <c r="J9" s="470"/>
      <c r="K9" s="470"/>
      <c r="L9" s="470"/>
      <c r="M9" s="469">
        <f t="shared" si="0"/>
        <v>0</v>
      </c>
      <c r="N9" s="469">
        <f t="shared" si="0"/>
        <v>0</v>
      </c>
      <c r="O9" s="469">
        <f t="shared" si="0"/>
        <v>0</v>
      </c>
    </row>
    <row r="10" spans="1:15" x14ac:dyDescent="0.15">
      <c r="A10" s="24" t="s">
        <v>1149</v>
      </c>
      <c r="B10" s="25" t="s">
        <v>132</v>
      </c>
      <c r="C10" s="472" t="s">
        <v>358</v>
      </c>
      <c r="D10" s="30"/>
      <c r="E10" s="30"/>
      <c r="F10" s="30"/>
      <c r="G10" s="9"/>
      <c r="H10" s="9"/>
      <c r="I10" s="9"/>
      <c r="J10" s="470"/>
      <c r="K10" s="470"/>
      <c r="L10" s="470"/>
      <c r="M10" s="469">
        <f t="shared" si="0"/>
        <v>0</v>
      </c>
      <c r="N10" s="469">
        <f t="shared" si="0"/>
        <v>0</v>
      </c>
      <c r="O10" s="469">
        <f t="shared" si="0"/>
        <v>0</v>
      </c>
    </row>
    <row r="11" spans="1:15" x14ac:dyDescent="0.15">
      <c r="A11" s="24" t="s">
        <v>1555</v>
      </c>
      <c r="B11" s="25" t="s">
        <v>133</v>
      </c>
      <c r="C11" s="472" t="s">
        <v>245</v>
      </c>
      <c r="D11" s="417"/>
      <c r="E11" s="417"/>
      <c r="F11" s="30"/>
      <c r="G11" s="9"/>
      <c r="H11" s="9"/>
      <c r="I11" s="9"/>
      <c r="J11" s="470"/>
      <c r="K11" s="470"/>
      <c r="L11" s="470"/>
      <c r="M11" s="469">
        <f t="shared" si="0"/>
        <v>0</v>
      </c>
      <c r="N11" s="469">
        <f t="shared" si="0"/>
        <v>0</v>
      </c>
      <c r="O11" s="469">
        <f t="shared" si="0"/>
        <v>0</v>
      </c>
    </row>
    <row r="12" spans="1:15" s="31" customFormat="1" x14ac:dyDescent="0.15">
      <c r="A12" s="24" t="s">
        <v>1556</v>
      </c>
      <c r="B12" s="25" t="s">
        <v>134</v>
      </c>
      <c r="C12" s="472" t="s">
        <v>360</v>
      </c>
      <c r="D12" s="30"/>
      <c r="E12" s="30"/>
      <c r="F12" s="30"/>
      <c r="G12" s="9"/>
      <c r="H12" s="9"/>
      <c r="I12" s="9"/>
      <c r="J12" s="470"/>
      <c r="K12" s="470"/>
      <c r="L12" s="470"/>
      <c r="M12" s="469">
        <f t="shared" si="0"/>
        <v>0</v>
      </c>
      <c r="N12" s="469">
        <f t="shared" si="0"/>
        <v>0</v>
      </c>
      <c r="O12" s="469">
        <f t="shared" si="0"/>
        <v>0</v>
      </c>
    </row>
    <row r="13" spans="1:15" s="31" customFormat="1" x14ac:dyDescent="0.15">
      <c r="A13" s="24" t="s">
        <v>168</v>
      </c>
      <c r="B13" s="25" t="s">
        <v>135</v>
      </c>
      <c r="C13" s="472" t="s">
        <v>62</v>
      </c>
      <c r="D13" s="30"/>
      <c r="E13" s="30"/>
      <c r="F13" s="30"/>
      <c r="G13" s="9"/>
      <c r="H13" s="9"/>
      <c r="I13" s="9"/>
      <c r="J13" s="470"/>
      <c r="K13" s="470"/>
      <c r="L13" s="470"/>
      <c r="M13" s="469">
        <f t="shared" si="0"/>
        <v>0</v>
      </c>
      <c r="N13" s="469">
        <f t="shared" si="0"/>
        <v>0</v>
      </c>
      <c r="O13" s="469">
        <f t="shared" si="0"/>
        <v>0</v>
      </c>
    </row>
    <row r="14" spans="1:15" s="526" customFormat="1" x14ac:dyDescent="0.15">
      <c r="A14" s="529"/>
      <c r="B14" s="219"/>
      <c r="C14" s="528"/>
      <c r="D14" s="527"/>
      <c r="E14" s="527"/>
      <c r="F14" s="527"/>
      <c r="J14" s="192"/>
      <c r="K14" s="192"/>
      <c r="L14" s="192"/>
      <c r="M14" s="194"/>
      <c r="N14" s="194"/>
      <c r="O14" s="194"/>
    </row>
    <row r="15" spans="1:15" ht="10.5" customHeight="1" x14ac:dyDescent="0.15">
      <c r="A15" s="13" t="s">
        <v>147</v>
      </c>
      <c r="B15" s="13"/>
      <c r="C15" s="13"/>
      <c r="D15" s="13"/>
      <c r="E15" s="13"/>
      <c r="F15" s="298"/>
      <c r="G15" s="298"/>
      <c r="H15" s="298"/>
      <c r="I15" s="298"/>
      <c r="J15" s="521"/>
      <c r="K15" s="521"/>
      <c r="L15" s="521"/>
      <c r="M15" s="522"/>
      <c r="N15" s="522"/>
      <c r="O15" s="522"/>
    </row>
  </sheetData>
  <mergeCells count="9">
    <mergeCell ref="G4:I4"/>
    <mergeCell ref="J4:L4"/>
    <mergeCell ref="M4:O4"/>
    <mergeCell ref="E2:F2"/>
    <mergeCell ref="A4:A5"/>
    <mergeCell ref="B4:B5"/>
    <mergeCell ref="D4:F4"/>
    <mergeCell ref="C4:C5"/>
    <mergeCell ref="A3:O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N14" sqref="N14"/>
    </sheetView>
  </sheetViews>
  <sheetFormatPr defaultColWidth="9.140625" defaultRowHeight="10.5" customHeight="1" x14ac:dyDescent="0.15"/>
  <cols>
    <col min="1" max="1" width="36.7109375" style="66" customWidth="1"/>
    <col min="2" max="2" width="9.140625" style="66" customWidth="1"/>
    <col min="3" max="3" width="12" style="66" customWidth="1"/>
    <col min="4" max="4" width="13" style="66" customWidth="1"/>
    <col min="5" max="5" width="12.140625" style="66" customWidth="1"/>
    <col min="6" max="16384" width="9.140625" style="66"/>
  </cols>
  <sheetData>
    <row r="1" spans="1:10" x14ac:dyDescent="0.15">
      <c r="A1" s="105" t="s">
        <v>697</v>
      </c>
      <c r="B1" s="105"/>
      <c r="C1" s="105"/>
      <c r="D1" s="105"/>
      <c r="E1" s="105"/>
    </row>
    <row r="2" spans="1:10" x14ac:dyDescent="0.15">
      <c r="A2" s="72" t="s">
        <v>698</v>
      </c>
      <c r="B2" s="105" t="s">
        <v>158</v>
      </c>
      <c r="C2" s="72"/>
      <c r="D2" s="171"/>
    </row>
    <row r="3" spans="1:10" x14ac:dyDescent="0.15">
      <c r="A3" s="666" t="s">
        <v>311</v>
      </c>
      <c r="B3" s="666"/>
      <c r="C3" s="666"/>
      <c r="D3" s="666"/>
    </row>
    <row r="4" spans="1:10" x14ac:dyDescent="0.15">
      <c r="A4" s="72"/>
      <c r="B4" s="14"/>
      <c r="C4" s="72"/>
      <c r="D4" s="171"/>
    </row>
    <row r="5" spans="1:10" ht="157.5" x14ac:dyDescent="0.15">
      <c r="A5" s="106" t="s">
        <v>699</v>
      </c>
      <c r="B5" s="10"/>
      <c r="C5" s="106" t="s">
        <v>27</v>
      </c>
      <c r="D5" s="112" t="s">
        <v>300</v>
      </c>
      <c r="E5" s="377" t="s">
        <v>1244</v>
      </c>
      <c r="F5" s="570" t="s">
        <v>1644</v>
      </c>
      <c r="G5" s="570" t="s">
        <v>1645</v>
      </c>
      <c r="H5" s="570" t="s">
        <v>490</v>
      </c>
      <c r="I5" s="568" t="s">
        <v>1646</v>
      </c>
      <c r="J5" s="570" t="s">
        <v>1647</v>
      </c>
    </row>
    <row r="6" spans="1:10" x14ac:dyDescent="0.15">
      <c r="A6" s="106">
        <v>1</v>
      </c>
      <c r="B6" s="173"/>
      <c r="C6" s="560">
        <v>2</v>
      </c>
      <c r="D6" s="560">
        <v>3</v>
      </c>
      <c r="E6" s="560">
        <v>4</v>
      </c>
      <c r="F6" s="565">
        <v>5</v>
      </c>
      <c r="G6" s="565">
        <v>6</v>
      </c>
      <c r="H6" s="565">
        <v>7</v>
      </c>
      <c r="I6" s="565">
        <v>8</v>
      </c>
      <c r="J6" s="565">
        <v>9</v>
      </c>
    </row>
    <row r="7" spans="1:10" x14ac:dyDescent="0.15">
      <c r="A7" s="107" t="s">
        <v>157</v>
      </c>
      <c r="B7" s="111"/>
      <c r="C7" s="107"/>
      <c r="D7" s="35">
        <v>3</v>
      </c>
      <c r="E7" s="35">
        <v>4</v>
      </c>
      <c r="F7" s="564">
        <v>5</v>
      </c>
      <c r="G7" s="564">
        <v>6</v>
      </c>
      <c r="H7" s="564">
        <v>7</v>
      </c>
      <c r="I7" s="564">
        <v>8</v>
      </c>
      <c r="J7" s="564">
        <v>9</v>
      </c>
    </row>
    <row r="8" spans="1:10" x14ac:dyDescent="0.15">
      <c r="A8" s="110" t="s">
        <v>565</v>
      </c>
      <c r="B8" s="113" t="s">
        <v>130</v>
      </c>
      <c r="C8" s="114">
        <v>1</v>
      </c>
      <c r="D8" s="176"/>
      <c r="E8" s="571">
        <f>Таблица1100!F111</f>
        <v>0</v>
      </c>
      <c r="F8" s="569">
        <f>1700</f>
        <v>1700</v>
      </c>
      <c r="G8" s="569">
        <f>E8*F8</f>
        <v>0</v>
      </c>
      <c r="H8" s="592"/>
      <c r="I8" s="569">
        <f>H8-G8</f>
        <v>0</v>
      </c>
      <c r="J8" s="563">
        <f>H8/F8</f>
        <v>0</v>
      </c>
    </row>
    <row r="9" spans="1:10" ht="21" x14ac:dyDescent="0.15">
      <c r="A9" s="200" t="s">
        <v>566</v>
      </c>
      <c r="B9" s="113" t="s">
        <v>131</v>
      </c>
      <c r="C9" s="114">
        <v>2</v>
      </c>
      <c r="D9" s="176"/>
      <c r="E9" s="176"/>
      <c r="F9" s="562" t="s">
        <v>807</v>
      </c>
      <c r="G9" s="562" t="s">
        <v>807</v>
      </c>
      <c r="H9" s="562" t="s">
        <v>807</v>
      </c>
      <c r="I9" s="562" t="s">
        <v>807</v>
      </c>
      <c r="J9" s="562" t="s">
        <v>807</v>
      </c>
    </row>
    <row r="10" spans="1:10" x14ac:dyDescent="0.15">
      <c r="A10" s="200" t="s">
        <v>567</v>
      </c>
      <c r="B10" s="113" t="s">
        <v>132</v>
      </c>
      <c r="C10" s="114">
        <v>3</v>
      </c>
      <c r="D10" s="176"/>
      <c r="E10" s="176"/>
      <c r="F10" s="562" t="s">
        <v>807</v>
      </c>
      <c r="G10" s="562" t="s">
        <v>807</v>
      </c>
      <c r="H10" s="562" t="s">
        <v>807</v>
      </c>
      <c r="I10" s="562" t="s">
        <v>807</v>
      </c>
      <c r="J10" s="562" t="s">
        <v>807</v>
      </c>
    </row>
    <row r="11" spans="1:10" x14ac:dyDescent="0.15">
      <c r="A11" s="110" t="s">
        <v>700</v>
      </c>
      <c r="B11" s="113" t="s">
        <v>133</v>
      </c>
      <c r="C11" s="114">
        <v>4</v>
      </c>
      <c r="D11" s="176"/>
      <c r="E11" s="571">
        <f>Таблица1100!F47</f>
        <v>0</v>
      </c>
      <c r="F11" s="561">
        <f>1200</f>
        <v>1200</v>
      </c>
      <c r="G11" s="569">
        <f>E11*F11</f>
        <v>0</v>
      </c>
      <c r="H11" s="394"/>
      <c r="I11" s="561">
        <f>H11-G11</f>
        <v>0</v>
      </c>
      <c r="J11" s="566">
        <f>H11/F11</f>
        <v>0</v>
      </c>
    </row>
    <row r="12" spans="1:10" x14ac:dyDescent="0.15">
      <c r="A12" s="110" t="s">
        <v>701</v>
      </c>
      <c r="B12" s="113" t="s">
        <v>134</v>
      </c>
      <c r="C12" s="114">
        <v>5</v>
      </c>
      <c r="D12" s="176"/>
      <c r="E12" s="571">
        <f>Таблица1100!F59</f>
        <v>0</v>
      </c>
      <c r="F12" s="561">
        <f>800</f>
        <v>800</v>
      </c>
      <c r="G12" s="561">
        <f>E12*F12</f>
        <v>0</v>
      </c>
      <c r="H12" s="561">
        <f>Таблица1050!F9</f>
        <v>0</v>
      </c>
      <c r="I12" s="561">
        <f>H12-G12</f>
        <v>0</v>
      </c>
      <c r="J12" s="566">
        <f>H12/F12</f>
        <v>0</v>
      </c>
    </row>
    <row r="13" spans="1:10" ht="21" x14ac:dyDescent="0.15">
      <c r="A13" s="200" t="s">
        <v>702</v>
      </c>
      <c r="B13" s="113" t="s">
        <v>135</v>
      </c>
      <c r="C13" s="114">
        <v>6</v>
      </c>
      <c r="D13" s="176"/>
      <c r="E13" s="176"/>
      <c r="F13" s="562" t="s">
        <v>807</v>
      </c>
      <c r="G13" s="562" t="s">
        <v>807</v>
      </c>
      <c r="H13" s="562" t="s">
        <v>807</v>
      </c>
      <c r="I13" s="562" t="s">
        <v>807</v>
      </c>
      <c r="J13" s="562" t="s">
        <v>807</v>
      </c>
    </row>
    <row r="14" spans="1:10" ht="42" x14ac:dyDescent="0.15">
      <c r="A14" s="399" t="s">
        <v>1312</v>
      </c>
      <c r="B14" s="382" t="s">
        <v>136</v>
      </c>
      <c r="C14" s="382" t="s">
        <v>517</v>
      </c>
      <c r="D14" s="176"/>
      <c r="E14" s="176">
        <f>Таблица1100!F247</f>
        <v>0</v>
      </c>
      <c r="F14" s="562" t="s">
        <v>807</v>
      </c>
      <c r="G14" s="562" t="s">
        <v>807</v>
      </c>
      <c r="H14" s="562" t="s">
        <v>807</v>
      </c>
      <c r="I14" s="562" t="s">
        <v>807</v>
      </c>
      <c r="J14" s="562" t="s">
        <v>807</v>
      </c>
    </row>
    <row r="15" spans="1:10" x14ac:dyDescent="0.15">
      <c r="A15" s="570" t="s">
        <v>1643</v>
      </c>
      <c r="B15" s="567" t="s">
        <v>137</v>
      </c>
      <c r="C15" s="567" t="s">
        <v>520</v>
      </c>
      <c r="D15" s="562" t="s">
        <v>807</v>
      </c>
      <c r="E15" s="562" t="s">
        <v>807</v>
      </c>
      <c r="F15" s="562" t="s">
        <v>807</v>
      </c>
      <c r="G15" s="562" t="s">
        <v>807</v>
      </c>
      <c r="H15" s="563">
        <f>Таблица1050!E9</f>
        <v>0</v>
      </c>
      <c r="I15" s="562" t="s">
        <v>807</v>
      </c>
      <c r="J15" s="562" t="s">
        <v>807</v>
      </c>
    </row>
    <row r="16" spans="1:10" x14ac:dyDescent="0.15">
      <c r="A16" s="570" t="s">
        <v>1234</v>
      </c>
      <c r="B16" s="567" t="s">
        <v>236</v>
      </c>
      <c r="C16" s="567" t="s">
        <v>522</v>
      </c>
      <c r="D16" s="562" t="s">
        <v>807</v>
      </c>
      <c r="E16" s="571">
        <f>(D8-E8)+(D11-E11)+(D12-E12)</f>
        <v>0</v>
      </c>
      <c r="F16" s="562" t="s">
        <v>807</v>
      </c>
      <c r="G16" s="562" t="s">
        <v>807</v>
      </c>
      <c r="H16" s="562" t="s">
        <v>807</v>
      </c>
      <c r="I16" s="562" t="s">
        <v>807</v>
      </c>
      <c r="J16" s="562" t="s">
        <v>807</v>
      </c>
    </row>
    <row r="17" spans="1:5" x14ac:dyDescent="0.15">
      <c r="A17" s="177"/>
      <c r="B17" s="178"/>
      <c r="C17" s="177"/>
      <c r="D17" s="179"/>
    </row>
    <row r="18" spans="1:5" x14ac:dyDescent="0.15">
      <c r="A18" s="105" t="s">
        <v>147</v>
      </c>
      <c r="B18" s="105"/>
      <c r="C18" s="105"/>
      <c r="D18" s="105"/>
      <c r="E18" s="105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16" sqref="A16:A17"/>
    </sheetView>
  </sheetViews>
  <sheetFormatPr defaultColWidth="9.140625" defaultRowHeight="10.5" customHeight="1" x14ac:dyDescent="0.15"/>
  <cols>
    <col min="1" max="1" width="21.85546875" style="14" customWidth="1"/>
    <col min="2" max="5" width="9.140625" style="14" customWidth="1"/>
    <col min="6" max="6" width="14" style="14" customWidth="1"/>
    <col min="7" max="7" width="9.140625" style="14" customWidth="1"/>
    <col min="8" max="16384" width="9.140625" style="14"/>
  </cols>
  <sheetData>
    <row r="1" spans="1:12" x14ac:dyDescent="0.15">
      <c r="A1" s="105" t="s">
        <v>787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15">
      <c r="A2" s="72" t="s">
        <v>788</v>
      </c>
      <c r="D2" s="105" t="s">
        <v>158</v>
      </c>
      <c r="E2" s="698"/>
      <c r="F2" s="698"/>
      <c r="G2" s="698"/>
      <c r="H2" s="66"/>
    </row>
    <row r="3" spans="1:12" x14ac:dyDescent="0.15">
      <c r="C3" s="72"/>
      <c r="D3" s="105"/>
      <c r="E3" s="171"/>
      <c r="H3" s="185"/>
      <c r="I3" s="185" t="s">
        <v>703</v>
      </c>
      <c r="J3" s="185"/>
    </row>
    <row r="4" spans="1:12" x14ac:dyDescent="0.15">
      <c r="C4" s="72"/>
      <c r="D4" s="105"/>
      <c r="E4" s="171"/>
      <c r="F4" s="179"/>
      <c r="G4" s="179"/>
      <c r="H4" s="185"/>
    </row>
    <row r="5" spans="1:12" x14ac:dyDescent="0.15">
      <c r="A5" s="723" t="s">
        <v>1557</v>
      </c>
      <c r="B5" s="723" t="s">
        <v>27</v>
      </c>
      <c r="C5" s="723" t="s">
        <v>789</v>
      </c>
      <c r="D5" s="10"/>
      <c r="E5" s="741" t="s">
        <v>797</v>
      </c>
      <c r="F5" s="741"/>
      <c r="G5" s="741"/>
      <c r="H5" s="741"/>
      <c r="I5" s="741"/>
      <c r="J5" s="741"/>
      <c r="K5" s="741"/>
      <c r="L5" s="741"/>
    </row>
    <row r="6" spans="1:12" ht="15" customHeight="1" x14ac:dyDescent="0.15">
      <c r="A6" s="738"/>
      <c r="B6" s="738"/>
      <c r="C6" s="738"/>
      <c r="D6" s="10"/>
      <c r="E6" s="660" t="s">
        <v>163</v>
      </c>
      <c r="F6" s="660" t="s">
        <v>786</v>
      </c>
      <c r="G6" s="660"/>
      <c r="H6" s="660"/>
      <c r="I6" s="660"/>
      <c r="J6" s="660"/>
      <c r="K6" s="660"/>
      <c r="L6" s="660"/>
    </row>
    <row r="7" spans="1:12" ht="15.75" customHeight="1" x14ac:dyDescent="0.15">
      <c r="A7" s="724"/>
      <c r="B7" s="724"/>
      <c r="C7" s="724"/>
      <c r="D7" s="10"/>
      <c r="E7" s="660"/>
      <c r="F7" s="112" t="s">
        <v>790</v>
      </c>
      <c r="G7" s="112" t="s">
        <v>791</v>
      </c>
      <c r="H7" s="26" t="s">
        <v>792</v>
      </c>
      <c r="I7" s="55" t="s">
        <v>793</v>
      </c>
      <c r="J7" s="198" t="s">
        <v>968</v>
      </c>
      <c r="K7" s="198" t="s">
        <v>969</v>
      </c>
      <c r="L7" s="199" t="s">
        <v>970</v>
      </c>
    </row>
    <row r="8" spans="1:12" x14ac:dyDescent="0.15">
      <c r="A8" s="112">
        <v>1</v>
      </c>
      <c r="B8" s="112">
        <v>2</v>
      </c>
      <c r="C8" s="112">
        <v>3</v>
      </c>
      <c r="D8" s="10"/>
      <c r="E8" s="106">
        <v>4</v>
      </c>
      <c r="F8" s="106">
        <v>5</v>
      </c>
      <c r="G8" s="106">
        <v>6</v>
      </c>
      <c r="H8" s="26" t="s">
        <v>517</v>
      </c>
      <c r="I8" s="55">
        <v>8</v>
      </c>
      <c r="J8" s="55">
        <v>9</v>
      </c>
      <c r="K8" s="55">
        <v>10</v>
      </c>
      <c r="L8" s="55">
        <v>11</v>
      </c>
    </row>
    <row r="9" spans="1:12" x14ac:dyDescent="0.15">
      <c r="A9" s="186" t="s">
        <v>157</v>
      </c>
      <c r="B9" s="186"/>
      <c r="C9" s="187"/>
      <c r="D9" s="10"/>
      <c r="E9" s="35">
        <v>4</v>
      </c>
      <c r="F9" s="35">
        <v>5</v>
      </c>
      <c r="G9" s="35">
        <v>6</v>
      </c>
      <c r="H9" s="10" t="s">
        <v>517</v>
      </c>
      <c r="I9" s="10" t="s">
        <v>520</v>
      </c>
      <c r="J9" s="10" t="s">
        <v>522</v>
      </c>
      <c r="K9" s="10" t="s">
        <v>527</v>
      </c>
      <c r="L9" s="10" t="s">
        <v>529</v>
      </c>
    </row>
    <row r="10" spans="1:12" s="15" customFormat="1" ht="13.5" customHeight="1" x14ac:dyDescent="0.15">
      <c r="A10" s="687" t="s">
        <v>785</v>
      </c>
      <c r="B10" s="188" t="s">
        <v>731</v>
      </c>
      <c r="C10" s="188" t="s">
        <v>794</v>
      </c>
      <c r="D10" s="113" t="s">
        <v>130</v>
      </c>
      <c r="E10" s="44">
        <f t="shared" ref="E10:E21" si="0">SUM(F10:L10)</f>
        <v>0</v>
      </c>
      <c r="F10" s="44"/>
      <c r="G10" s="44"/>
      <c r="H10" s="26"/>
      <c r="I10" s="26"/>
      <c r="J10" s="26"/>
      <c r="K10" s="26"/>
      <c r="L10" s="26"/>
    </row>
    <row r="11" spans="1:12" s="15" customFormat="1" ht="12" customHeight="1" x14ac:dyDescent="0.15">
      <c r="A11" s="688"/>
      <c r="B11" s="188" t="s">
        <v>732</v>
      </c>
      <c r="C11" s="188" t="s">
        <v>796</v>
      </c>
      <c r="D11" s="10" t="s">
        <v>131</v>
      </c>
      <c r="E11" s="44">
        <f t="shared" si="0"/>
        <v>0</v>
      </c>
      <c r="F11" s="44"/>
      <c r="G11" s="44"/>
      <c r="H11" s="26"/>
      <c r="I11" s="26"/>
      <c r="J11" s="26"/>
      <c r="K11" s="26"/>
      <c r="L11" s="26"/>
    </row>
    <row r="12" spans="1:12" ht="23.25" customHeight="1" x14ac:dyDescent="0.15">
      <c r="A12" s="739" t="s">
        <v>795</v>
      </c>
      <c r="B12" s="189" t="s">
        <v>733</v>
      </c>
      <c r="C12" s="190" t="s">
        <v>794</v>
      </c>
      <c r="D12" s="10" t="s">
        <v>132</v>
      </c>
      <c r="E12" s="44">
        <f t="shared" si="0"/>
        <v>0</v>
      </c>
      <c r="F12" s="30"/>
      <c r="G12" s="30"/>
      <c r="H12" s="115"/>
      <c r="I12" s="191"/>
      <c r="J12" s="9"/>
      <c r="K12" s="9"/>
      <c r="L12" s="9"/>
    </row>
    <row r="13" spans="1:12" ht="23.25" customHeight="1" x14ac:dyDescent="0.15">
      <c r="A13" s="740"/>
      <c r="B13" s="112" t="s">
        <v>734</v>
      </c>
      <c r="C13" s="190" t="s">
        <v>796</v>
      </c>
      <c r="D13" s="10" t="s">
        <v>133</v>
      </c>
      <c r="E13" s="44">
        <f t="shared" si="0"/>
        <v>0</v>
      </c>
      <c r="F13" s="30"/>
      <c r="G13" s="30"/>
      <c r="H13" s="115"/>
      <c r="I13" s="191"/>
      <c r="J13" s="9"/>
      <c r="K13" s="9"/>
      <c r="L13" s="9"/>
    </row>
    <row r="14" spans="1:12" ht="19.5" customHeight="1" x14ac:dyDescent="0.15">
      <c r="A14" s="609" t="s">
        <v>677</v>
      </c>
      <c r="B14" s="112" t="s">
        <v>735</v>
      </c>
      <c r="C14" s="190" t="s">
        <v>794</v>
      </c>
      <c r="D14" s="10" t="s">
        <v>134</v>
      </c>
      <c r="E14" s="44">
        <f t="shared" si="0"/>
        <v>0</v>
      </c>
      <c r="F14" s="30"/>
      <c r="G14" s="30"/>
      <c r="H14" s="115"/>
      <c r="I14" s="191"/>
      <c r="J14" s="9"/>
      <c r="K14" s="9"/>
      <c r="L14" s="9"/>
    </row>
    <row r="15" spans="1:12" ht="16.5" customHeight="1" x14ac:dyDescent="0.15">
      <c r="A15" s="609"/>
      <c r="B15" s="112" t="s">
        <v>736</v>
      </c>
      <c r="C15" s="190" t="s">
        <v>796</v>
      </c>
      <c r="D15" s="10" t="s">
        <v>135</v>
      </c>
      <c r="E15" s="44">
        <f t="shared" si="0"/>
        <v>0</v>
      </c>
      <c r="F15" s="30"/>
      <c r="G15" s="30"/>
      <c r="H15" s="115"/>
      <c r="I15" s="191"/>
      <c r="J15" s="9"/>
      <c r="K15" s="9"/>
      <c r="L15" s="9"/>
    </row>
    <row r="16" spans="1:12" ht="16.5" customHeight="1" x14ac:dyDescent="0.15">
      <c r="A16" s="653" t="s">
        <v>1558</v>
      </c>
      <c r="B16" s="112" t="s">
        <v>737</v>
      </c>
      <c r="C16" s="190" t="s">
        <v>794</v>
      </c>
      <c r="D16" s="10" t="s">
        <v>136</v>
      </c>
      <c r="E16" s="44">
        <f t="shared" si="0"/>
        <v>0</v>
      </c>
      <c r="F16" s="30"/>
      <c r="G16" s="30"/>
      <c r="H16" s="115"/>
      <c r="I16" s="191"/>
      <c r="J16" s="9"/>
      <c r="K16" s="9"/>
      <c r="L16" s="9"/>
    </row>
    <row r="17" spans="1:12" ht="16.5" customHeight="1" x14ac:dyDescent="0.15">
      <c r="A17" s="609"/>
      <c r="B17" s="112" t="s">
        <v>738</v>
      </c>
      <c r="C17" s="190" t="s">
        <v>796</v>
      </c>
      <c r="D17" s="10" t="s">
        <v>137</v>
      </c>
      <c r="E17" s="44">
        <f t="shared" si="0"/>
        <v>0</v>
      </c>
      <c r="F17" s="30"/>
      <c r="G17" s="30"/>
      <c r="H17" s="115"/>
      <c r="I17" s="191"/>
      <c r="J17" s="9"/>
      <c r="K17" s="9"/>
      <c r="L17" s="9"/>
    </row>
    <row r="18" spans="1:12" ht="16.5" customHeight="1" x14ac:dyDescent="0.15">
      <c r="A18" s="609" t="s">
        <v>678</v>
      </c>
      <c r="B18" s="112" t="s">
        <v>739</v>
      </c>
      <c r="C18" s="190" t="s">
        <v>794</v>
      </c>
      <c r="D18" s="10" t="s">
        <v>236</v>
      </c>
      <c r="E18" s="44">
        <f t="shared" si="0"/>
        <v>0</v>
      </c>
      <c r="F18" s="30"/>
      <c r="G18" s="30"/>
      <c r="H18" s="115"/>
      <c r="I18" s="191"/>
      <c r="J18" s="9"/>
      <c r="K18" s="9"/>
      <c r="L18" s="9"/>
    </row>
    <row r="19" spans="1:12" ht="16.5" customHeight="1" x14ac:dyDescent="0.15">
      <c r="A19" s="609"/>
      <c r="B19" s="112" t="s">
        <v>527</v>
      </c>
      <c r="C19" s="190" t="s">
        <v>796</v>
      </c>
      <c r="D19" s="10" t="s">
        <v>138</v>
      </c>
      <c r="E19" s="44">
        <f t="shared" si="0"/>
        <v>0</v>
      </c>
      <c r="F19" s="30"/>
      <c r="G19" s="30"/>
      <c r="H19" s="115"/>
      <c r="I19" s="191"/>
      <c r="J19" s="9"/>
      <c r="K19" s="9"/>
      <c r="L19" s="9"/>
    </row>
    <row r="20" spans="1:12" ht="19.5" customHeight="1" x14ac:dyDescent="0.15">
      <c r="A20" s="609" t="s">
        <v>904</v>
      </c>
      <c r="B20" s="112" t="s">
        <v>529</v>
      </c>
      <c r="C20" s="190" t="s">
        <v>794</v>
      </c>
      <c r="D20" s="10" t="s">
        <v>139</v>
      </c>
      <c r="E20" s="44">
        <f t="shared" si="0"/>
        <v>0</v>
      </c>
      <c r="F20" s="30"/>
      <c r="G20" s="30"/>
      <c r="H20" s="115"/>
      <c r="I20" s="191"/>
      <c r="J20" s="9"/>
      <c r="K20" s="9"/>
      <c r="L20" s="9"/>
    </row>
    <row r="21" spans="1:12" ht="22.5" customHeight="1" x14ac:dyDescent="0.15">
      <c r="A21" s="609"/>
      <c r="B21" s="112" t="s">
        <v>531</v>
      </c>
      <c r="C21" s="190" t="s">
        <v>796</v>
      </c>
      <c r="D21" s="10" t="s">
        <v>140</v>
      </c>
      <c r="E21" s="44">
        <f t="shared" si="0"/>
        <v>0</v>
      </c>
      <c r="F21" s="30"/>
      <c r="G21" s="30"/>
      <c r="H21" s="115"/>
      <c r="I21" s="191"/>
      <c r="J21" s="9"/>
      <c r="K21" s="9"/>
      <c r="L21" s="9"/>
    </row>
    <row r="22" spans="1:12" ht="16.5" customHeight="1" x14ac:dyDescent="0.15">
      <c r="A22" s="192"/>
      <c r="B22" s="193"/>
      <c r="C22" s="194"/>
      <c r="D22" s="195"/>
      <c r="E22" s="196"/>
      <c r="F22" s="179"/>
      <c r="G22" s="179"/>
      <c r="H22" s="66"/>
      <c r="I22" s="197"/>
      <c r="J22" s="31"/>
      <c r="K22" s="31"/>
      <c r="L22" s="31"/>
    </row>
    <row r="23" spans="1:12" x14ac:dyDescent="0.15">
      <c r="C23" s="177"/>
      <c r="D23" s="178"/>
      <c r="E23" s="66"/>
      <c r="F23" s="179"/>
      <c r="G23" s="179"/>
      <c r="H23" s="66"/>
    </row>
    <row r="24" spans="1:12" x14ac:dyDescent="0.15">
      <c r="A24" s="105" t="s">
        <v>147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</row>
    <row r="25" spans="1:12" x14ac:dyDescent="0.15">
      <c r="I25" s="66"/>
      <c r="J25" s="66"/>
      <c r="K25" s="66"/>
      <c r="L25" s="66"/>
    </row>
  </sheetData>
  <mergeCells count="13">
    <mergeCell ref="A18:A19"/>
    <mergeCell ref="A20:A21"/>
    <mergeCell ref="A12:A13"/>
    <mergeCell ref="A14:A15"/>
    <mergeCell ref="E5:L5"/>
    <mergeCell ref="F6:L6"/>
    <mergeCell ref="E2:G2"/>
    <mergeCell ref="E6:E7"/>
    <mergeCell ref="A10:A11"/>
    <mergeCell ref="A16:A17"/>
    <mergeCell ref="A5:A7"/>
    <mergeCell ref="B5:B7"/>
    <mergeCell ref="C5:C7"/>
  </mergeCells>
  <pageMargins left="0.7" right="0.7" top="0.75" bottom="0.75" header="0.3" footer="0.3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5" sqref="A5:A7"/>
    </sheetView>
  </sheetViews>
  <sheetFormatPr defaultColWidth="9.140625" defaultRowHeight="10.5" customHeight="1" x14ac:dyDescent="0.15"/>
  <cols>
    <col min="1" max="1" width="26.28515625" style="14" customWidth="1"/>
    <col min="2" max="5" width="9.140625" style="14" customWidth="1"/>
    <col min="6" max="6" width="14" style="14" customWidth="1"/>
    <col min="7" max="7" width="9.140625" style="14" customWidth="1"/>
    <col min="8" max="16384" width="9.140625" style="14"/>
  </cols>
  <sheetData>
    <row r="1" spans="1:12" x14ac:dyDescent="0.15">
      <c r="A1" s="105" t="s">
        <v>927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15">
      <c r="A2" s="72" t="s">
        <v>788</v>
      </c>
      <c r="D2" s="105" t="s">
        <v>158</v>
      </c>
      <c r="E2" s="698"/>
      <c r="F2" s="698"/>
      <c r="G2" s="698"/>
      <c r="H2" s="66"/>
    </row>
    <row r="3" spans="1:12" x14ac:dyDescent="0.15">
      <c r="C3" s="72"/>
      <c r="D3" s="105"/>
      <c r="E3" s="171"/>
      <c r="H3" s="185"/>
      <c r="I3" s="185" t="s">
        <v>703</v>
      </c>
      <c r="J3" s="185"/>
    </row>
    <row r="4" spans="1:12" x14ac:dyDescent="0.15">
      <c r="C4" s="72"/>
      <c r="D4" s="105"/>
      <c r="E4" s="171"/>
      <c r="F4" s="179"/>
      <c r="G4" s="179"/>
      <c r="H4" s="185"/>
    </row>
    <row r="5" spans="1:12" x14ac:dyDescent="0.15">
      <c r="A5" s="723" t="s">
        <v>1559</v>
      </c>
      <c r="B5" s="723" t="s">
        <v>27</v>
      </c>
      <c r="C5" s="723" t="s">
        <v>789</v>
      </c>
      <c r="D5" s="10"/>
      <c r="E5" s="741" t="s">
        <v>797</v>
      </c>
      <c r="F5" s="741"/>
      <c r="G5" s="741"/>
      <c r="H5" s="741"/>
      <c r="I5" s="741"/>
      <c r="J5" s="741"/>
      <c r="K5" s="741"/>
      <c r="L5" s="741"/>
    </row>
    <row r="6" spans="1:12" ht="15" customHeight="1" x14ac:dyDescent="0.15">
      <c r="A6" s="738"/>
      <c r="B6" s="738"/>
      <c r="C6" s="738"/>
      <c r="D6" s="10"/>
      <c r="E6" s="660" t="s">
        <v>163</v>
      </c>
      <c r="F6" s="660" t="s">
        <v>786</v>
      </c>
      <c r="G6" s="660"/>
      <c r="H6" s="660"/>
      <c r="I6" s="660"/>
      <c r="J6" s="660"/>
      <c r="K6" s="660"/>
      <c r="L6" s="660"/>
    </row>
    <row r="7" spans="1:12" ht="114" customHeight="1" x14ac:dyDescent="0.15">
      <c r="A7" s="724"/>
      <c r="B7" s="724"/>
      <c r="C7" s="724"/>
      <c r="D7" s="10"/>
      <c r="E7" s="660"/>
      <c r="F7" s="112" t="s">
        <v>790</v>
      </c>
      <c r="G7" s="112" t="s">
        <v>791</v>
      </c>
      <c r="H7" s="26" t="s">
        <v>792</v>
      </c>
      <c r="I7" s="55" t="s">
        <v>793</v>
      </c>
      <c r="J7" s="55" t="s">
        <v>968</v>
      </c>
      <c r="K7" s="55" t="s">
        <v>969</v>
      </c>
      <c r="L7" s="55" t="s">
        <v>970</v>
      </c>
    </row>
    <row r="8" spans="1:12" x14ac:dyDescent="0.15">
      <c r="A8" s="112">
        <v>1</v>
      </c>
      <c r="B8" s="112">
        <v>2</v>
      </c>
      <c r="C8" s="112">
        <v>3</v>
      </c>
      <c r="D8" s="10"/>
      <c r="E8" s="106">
        <v>4</v>
      </c>
      <c r="F8" s="106">
        <v>5</v>
      </c>
      <c r="G8" s="106">
        <v>6</v>
      </c>
      <c r="H8" s="26" t="s">
        <v>517</v>
      </c>
      <c r="I8" s="55">
        <v>8</v>
      </c>
      <c r="J8" s="55">
        <v>9</v>
      </c>
      <c r="K8" s="55">
        <v>10</v>
      </c>
      <c r="L8" s="55">
        <v>11</v>
      </c>
    </row>
    <row r="9" spans="1:12" x14ac:dyDescent="0.15">
      <c r="A9" s="186" t="s">
        <v>157</v>
      </c>
      <c r="B9" s="186"/>
      <c r="C9" s="187"/>
      <c r="D9" s="10"/>
      <c r="E9" s="35">
        <v>4</v>
      </c>
      <c r="F9" s="35">
        <v>5</v>
      </c>
      <c r="G9" s="35">
        <v>6</v>
      </c>
      <c r="H9" s="10" t="s">
        <v>517</v>
      </c>
      <c r="I9" s="10" t="s">
        <v>520</v>
      </c>
      <c r="J9" s="10" t="s">
        <v>522</v>
      </c>
      <c r="K9" s="10" t="s">
        <v>527</v>
      </c>
      <c r="L9" s="10" t="s">
        <v>529</v>
      </c>
    </row>
    <row r="10" spans="1:12" s="15" customFormat="1" ht="13.5" customHeight="1" x14ac:dyDescent="0.15">
      <c r="A10" s="687" t="s">
        <v>785</v>
      </c>
      <c r="B10" s="188" t="s">
        <v>731</v>
      </c>
      <c r="C10" s="188" t="s">
        <v>794</v>
      </c>
      <c r="D10" s="113" t="s">
        <v>130</v>
      </c>
      <c r="E10" s="44">
        <f>SUM(F10:L10)</f>
        <v>0</v>
      </c>
      <c r="F10" s="44"/>
      <c r="G10" s="44"/>
      <c r="H10" s="26"/>
      <c r="I10" s="26"/>
      <c r="J10" s="26"/>
      <c r="K10" s="26"/>
      <c r="L10" s="26"/>
    </row>
    <row r="11" spans="1:12" s="15" customFormat="1" ht="12" customHeight="1" x14ac:dyDescent="0.15">
      <c r="A11" s="688"/>
      <c r="B11" s="188" t="s">
        <v>732</v>
      </c>
      <c r="C11" s="188" t="s">
        <v>796</v>
      </c>
      <c r="D11" s="10" t="s">
        <v>131</v>
      </c>
      <c r="E11" s="44">
        <f t="shared" ref="E11:E21" si="0">SUM(F11:L11)</f>
        <v>0</v>
      </c>
      <c r="F11" s="44"/>
      <c r="G11" s="44"/>
      <c r="H11" s="26"/>
      <c r="I11" s="26"/>
      <c r="J11" s="26"/>
      <c r="K11" s="26"/>
      <c r="L11" s="26"/>
    </row>
    <row r="12" spans="1:12" ht="32.25" customHeight="1" x14ac:dyDescent="0.15">
      <c r="A12" s="739" t="s">
        <v>795</v>
      </c>
      <c r="B12" s="189" t="s">
        <v>733</v>
      </c>
      <c r="C12" s="190" t="s">
        <v>794</v>
      </c>
      <c r="D12" s="10" t="s">
        <v>132</v>
      </c>
      <c r="E12" s="44">
        <f t="shared" si="0"/>
        <v>0</v>
      </c>
      <c r="F12" s="30"/>
      <c r="G12" s="30"/>
      <c r="H12" s="115"/>
      <c r="I12" s="191"/>
      <c r="J12" s="9"/>
      <c r="K12" s="9"/>
      <c r="L12" s="9"/>
    </row>
    <row r="13" spans="1:12" ht="33.75" customHeight="1" x14ac:dyDescent="0.15">
      <c r="A13" s="740"/>
      <c r="B13" s="112" t="s">
        <v>734</v>
      </c>
      <c r="C13" s="190" t="s">
        <v>796</v>
      </c>
      <c r="D13" s="10" t="s">
        <v>133</v>
      </c>
      <c r="E13" s="44">
        <f t="shared" si="0"/>
        <v>0</v>
      </c>
      <c r="F13" s="30"/>
      <c r="G13" s="30"/>
      <c r="H13" s="115"/>
      <c r="I13" s="191"/>
      <c r="J13" s="9"/>
      <c r="K13" s="9"/>
      <c r="L13" s="9"/>
    </row>
    <row r="14" spans="1:12" ht="19.5" customHeight="1" x14ac:dyDescent="0.15">
      <c r="A14" s="609" t="s">
        <v>677</v>
      </c>
      <c r="B14" s="112" t="s">
        <v>735</v>
      </c>
      <c r="C14" s="190" t="s">
        <v>794</v>
      </c>
      <c r="D14" s="10" t="s">
        <v>134</v>
      </c>
      <c r="E14" s="44">
        <f t="shared" si="0"/>
        <v>0</v>
      </c>
      <c r="F14" s="30"/>
      <c r="G14" s="30"/>
      <c r="H14" s="115"/>
      <c r="I14" s="191"/>
      <c r="J14" s="9"/>
      <c r="K14" s="9"/>
      <c r="L14" s="9"/>
    </row>
    <row r="15" spans="1:12" ht="16.5" customHeight="1" x14ac:dyDescent="0.15">
      <c r="A15" s="609"/>
      <c r="B15" s="112" t="s">
        <v>736</v>
      </c>
      <c r="C15" s="190" t="s">
        <v>796</v>
      </c>
      <c r="D15" s="10" t="s">
        <v>135</v>
      </c>
      <c r="E15" s="44">
        <f t="shared" si="0"/>
        <v>0</v>
      </c>
      <c r="F15" s="30"/>
      <c r="G15" s="30"/>
      <c r="H15" s="115"/>
      <c r="I15" s="191"/>
      <c r="J15" s="9"/>
      <c r="K15" s="9"/>
      <c r="L15" s="9"/>
    </row>
    <row r="16" spans="1:12" ht="16.5" customHeight="1" x14ac:dyDescent="0.15">
      <c r="A16" s="653" t="s">
        <v>1558</v>
      </c>
      <c r="B16" s="112" t="s">
        <v>737</v>
      </c>
      <c r="C16" s="190" t="s">
        <v>794</v>
      </c>
      <c r="D16" s="10" t="s">
        <v>136</v>
      </c>
      <c r="E16" s="44">
        <f t="shared" si="0"/>
        <v>0</v>
      </c>
      <c r="F16" s="30"/>
      <c r="G16" s="30"/>
      <c r="H16" s="115"/>
      <c r="I16" s="191"/>
      <c r="J16" s="9"/>
      <c r="K16" s="9"/>
      <c r="L16" s="9"/>
    </row>
    <row r="17" spans="1:12" ht="16.5" customHeight="1" x14ac:dyDescent="0.15">
      <c r="A17" s="609"/>
      <c r="B17" s="112" t="s">
        <v>738</v>
      </c>
      <c r="C17" s="190" t="s">
        <v>796</v>
      </c>
      <c r="D17" s="10" t="s">
        <v>137</v>
      </c>
      <c r="E17" s="44">
        <f t="shared" si="0"/>
        <v>0</v>
      </c>
      <c r="F17" s="30"/>
      <c r="G17" s="30"/>
      <c r="H17" s="115"/>
      <c r="I17" s="191"/>
      <c r="J17" s="9"/>
      <c r="K17" s="9"/>
      <c r="L17" s="9"/>
    </row>
    <row r="18" spans="1:12" ht="16.5" customHeight="1" x14ac:dyDescent="0.15">
      <c r="A18" s="609" t="s">
        <v>678</v>
      </c>
      <c r="B18" s="112" t="s">
        <v>739</v>
      </c>
      <c r="C18" s="190" t="s">
        <v>794</v>
      </c>
      <c r="D18" s="10" t="s">
        <v>236</v>
      </c>
      <c r="E18" s="44">
        <f t="shared" si="0"/>
        <v>0</v>
      </c>
      <c r="F18" s="30"/>
      <c r="G18" s="30"/>
      <c r="H18" s="115"/>
      <c r="I18" s="191"/>
      <c r="J18" s="9"/>
      <c r="K18" s="9"/>
      <c r="L18" s="9"/>
    </row>
    <row r="19" spans="1:12" ht="16.5" customHeight="1" x14ac:dyDescent="0.15">
      <c r="A19" s="609"/>
      <c r="B19" s="112" t="s">
        <v>527</v>
      </c>
      <c r="C19" s="190" t="s">
        <v>796</v>
      </c>
      <c r="D19" s="10" t="s">
        <v>138</v>
      </c>
      <c r="E19" s="44">
        <f t="shared" si="0"/>
        <v>0</v>
      </c>
      <c r="F19" s="30"/>
      <c r="G19" s="30"/>
      <c r="H19" s="115"/>
      <c r="I19" s="191"/>
      <c r="J19" s="9"/>
      <c r="K19" s="9"/>
      <c r="L19" s="9"/>
    </row>
    <row r="20" spans="1:12" ht="19.5" customHeight="1" x14ac:dyDescent="0.15">
      <c r="A20" s="609" t="s">
        <v>904</v>
      </c>
      <c r="B20" s="112" t="s">
        <v>529</v>
      </c>
      <c r="C20" s="190" t="s">
        <v>794</v>
      </c>
      <c r="D20" s="10" t="s">
        <v>139</v>
      </c>
      <c r="E20" s="44">
        <f t="shared" si="0"/>
        <v>0</v>
      </c>
      <c r="F20" s="30"/>
      <c r="G20" s="30"/>
      <c r="H20" s="115"/>
      <c r="I20" s="191"/>
      <c r="J20" s="9"/>
      <c r="K20" s="9"/>
      <c r="L20" s="9"/>
    </row>
    <row r="21" spans="1:12" ht="22.5" customHeight="1" x14ac:dyDescent="0.15">
      <c r="A21" s="609"/>
      <c r="B21" s="112" t="s">
        <v>531</v>
      </c>
      <c r="C21" s="190" t="s">
        <v>796</v>
      </c>
      <c r="D21" s="10" t="s">
        <v>140</v>
      </c>
      <c r="E21" s="44">
        <f t="shared" si="0"/>
        <v>0</v>
      </c>
      <c r="F21" s="30"/>
      <c r="G21" s="30"/>
      <c r="H21" s="115"/>
      <c r="I21" s="191"/>
      <c r="J21" s="9"/>
      <c r="K21" s="9"/>
      <c r="L21" s="9"/>
    </row>
    <row r="22" spans="1:12" ht="16.5" customHeight="1" x14ac:dyDescent="0.15">
      <c r="A22" s="192"/>
      <c r="B22" s="193"/>
      <c r="C22" s="194"/>
      <c r="D22" s="195"/>
      <c r="E22" s="196"/>
      <c r="F22" s="179"/>
      <c r="G22" s="179"/>
      <c r="H22" s="66"/>
      <c r="I22" s="197"/>
      <c r="J22" s="31"/>
      <c r="K22" s="31"/>
    </row>
    <row r="23" spans="1:12" x14ac:dyDescent="0.15">
      <c r="C23" s="177"/>
      <c r="D23" s="178"/>
      <c r="E23" s="66"/>
      <c r="F23" s="179"/>
      <c r="G23" s="179"/>
      <c r="H23" s="66"/>
    </row>
    <row r="24" spans="1:12" x14ac:dyDescent="0.15">
      <c r="A24" s="105" t="s">
        <v>147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</row>
    <row r="25" spans="1:12" x14ac:dyDescent="0.15">
      <c r="I25" s="66"/>
      <c r="J25" s="66"/>
      <c r="K25" s="66"/>
    </row>
  </sheetData>
  <mergeCells count="13">
    <mergeCell ref="A20:A21"/>
    <mergeCell ref="E2:G2"/>
    <mergeCell ref="A5:A7"/>
    <mergeCell ref="B5:B7"/>
    <mergeCell ref="C5:C7"/>
    <mergeCell ref="E6:E7"/>
    <mergeCell ref="A10:A11"/>
    <mergeCell ref="A12:A13"/>
    <mergeCell ref="A14:A15"/>
    <mergeCell ref="A16:A17"/>
    <mergeCell ref="A18:A19"/>
    <mergeCell ref="E5:L5"/>
    <mergeCell ref="F6:L6"/>
  </mergeCells>
  <pageMargins left="0.7" right="0.7" top="0.75" bottom="0.75" header="0.3" footer="0.3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V29"/>
  <sheetViews>
    <sheetView workbookViewId="0">
      <selection activeCell="A16" sqref="A16"/>
    </sheetView>
  </sheetViews>
  <sheetFormatPr defaultColWidth="57.42578125" defaultRowHeight="10.5" customHeight="1" x14ac:dyDescent="0.15"/>
  <cols>
    <col min="1" max="1" width="57.42578125" style="122" customWidth="1"/>
    <col min="2" max="2" width="6.28515625" style="122" customWidth="1"/>
    <col min="3" max="3" width="7.5703125" style="122" customWidth="1"/>
    <col min="4" max="4" width="13.28515625" style="122" customWidth="1"/>
    <col min="5" max="5" width="13.42578125" style="122" customWidth="1"/>
    <col min="6" max="6" width="15.5703125" style="122" customWidth="1"/>
    <col min="7" max="7" width="14.42578125" style="122" customWidth="1"/>
    <col min="8" max="8" width="16.42578125" style="122" customWidth="1"/>
    <col min="9" max="9" width="17" style="122" customWidth="1"/>
    <col min="10" max="10" width="15.85546875" style="122" customWidth="1"/>
    <col min="11" max="11" width="17.5703125" style="122" customWidth="1"/>
    <col min="12" max="12" width="13.5703125" style="122" customWidth="1"/>
    <col min="13" max="13" width="15.42578125" style="122" customWidth="1"/>
    <col min="14" max="14" width="20.28515625" style="122" customWidth="1"/>
    <col min="15" max="15" width="17.7109375" style="122" customWidth="1"/>
    <col min="16" max="16" width="57.42578125" style="122" customWidth="1"/>
    <col min="17" max="16384" width="57.42578125" style="122"/>
  </cols>
  <sheetData>
    <row r="1" spans="1:22" x14ac:dyDescent="0.15">
      <c r="A1" s="36" t="s">
        <v>1043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x14ac:dyDescent="0.15">
      <c r="B2" s="36" t="s">
        <v>158</v>
      </c>
    </row>
    <row r="3" spans="1:22" x14ac:dyDescent="0.15">
      <c r="A3" s="742" t="s">
        <v>719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</row>
    <row r="4" spans="1:22" ht="15" customHeight="1" x14ac:dyDescent="0.15">
      <c r="A4" s="37" t="s">
        <v>1044</v>
      </c>
      <c r="B4" s="123"/>
      <c r="D4" s="743" t="s">
        <v>49</v>
      </c>
      <c r="E4" s="743"/>
      <c r="F4" s="743"/>
    </row>
    <row r="5" spans="1:22" ht="15.75" customHeight="1" x14ac:dyDescent="0.15">
      <c r="A5" s="750" t="s">
        <v>720</v>
      </c>
      <c r="B5" s="180"/>
      <c r="C5" s="751" t="s">
        <v>27</v>
      </c>
      <c r="D5" s="750" t="s">
        <v>721</v>
      </c>
      <c r="E5" s="750"/>
      <c r="F5" s="750" t="s">
        <v>722</v>
      </c>
      <c r="G5" s="750"/>
      <c r="H5" s="744" t="s">
        <v>746</v>
      </c>
      <c r="I5" s="746"/>
      <c r="J5" s="744" t="s">
        <v>747</v>
      </c>
      <c r="K5" s="746"/>
      <c r="L5" s="744" t="s">
        <v>740</v>
      </c>
      <c r="M5" s="745"/>
      <c r="N5" s="745"/>
      <c r="O5" s="746"/>
    </row>
    <row r="6" spans="1:22" x14ac:dyDescent="0.15">
      <c r="A6" s="750"/>
      <c r="B6" s="181"/>
      <c r="C6" s="752"/>
      <c r="D6" s="750"/>
      <c r="E6" s="750"/>
      <c r="F6" s="750"/>
      <c r="G6" s="750"/>
      <c r="H6" s="747"/>
      <c r="I6" s="749"/>
      <c r="J6" s="747"/>
      <c r="K6" s="749"/>
      <c r="L6" s="747"/>
      <c r="M6" s="748"/>
      <c r="N6" s="748"/>
      <c r="O6" s="749"/>
    </row>
    <row r="7" spans="1:22" ht="40.5" customHeight="1" x14ac:dyDescent="0.15">
      <c r="A7" s="750"/>
      <c r="B7" s="126"/>
      <c r="C7" s="182"/>
      <c r="D7" s="143" t="s">
        <v>161</v>
      </c>
      <c r="E7" s="143" t="s">
        <v>162</v>
      </c>
      <c r="F7" s="143" t="s">
        <v>161</v>
      </c>
      <c r="G7" s="143" t="s">
        <v>162</v>
      </c>
      <c r="H7" s="143" t="s">
        <v>161</v>
      </c>
      <c r="I7" s="143" t="s">
        <v>162</v>
      </c>
      <c r="J7" s="143" t="s">
        <v>161</v>
      </c>
      <c r="K7" s="143" t="s">
        <v>162</v>
      </c>
      <c r="L7" s="143" t="s">
        <v>704</v>
      </c>
      <c r="M7" s="143" t="s">
        <v>722</v>
      </c>
      <c r="N7" s="143" t="s">
        <v>746</v>
      </c>
      <c r="O7" s="143" t="s">
        <v>747</v>
      </c>
      <c r="P7" s="183"/>
      <c r="Q7" s="183"/>
      <c r="R7" s="183"/>
      <c r="S7" s="183"/>
      <c r="T7" s="183"/>
      <c r="U7" s="183"/>
      <c r="V7" s="183"/>
    </row>
    <row r="8" spans="1:22" ht="14.25" customHeight="1" x14ac:dyDescent="0.15">
      <c r="A8" s="145">
        <v>1</v>
      </c>
      <c r="B8" s="126"/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9</v>
      </c>
      <c r="I8" s="145">
        <v>10</v>
      </c>
      <c r="J8" s="145">
        <v>11</v>
      </c>
      <c r="K8" s="145">
        <v>12</v>
      </c>
      <c r="L8" s="145">
        <v>7</v>
      </c>
      <c r="M8" s="145">
        <v>8</v>
      </c>
      <c r="N8" s="143">
        <v>13</v>
      </c>
      <c r="O8" s="143">
        <v>14</v>
      </c>
      <c r="P8" s="183"/>
      <c r="Q8" s="183"/>
      <c r="R8" s="183"/>
      <c r="S8" s="183"/>
      <c r="T8" s="183"/>
      <c r="U8" s="183"/>
      <c r="V8" s="183"/>
    </row>
    <row r="9" spans="1:22" ht="14.25" customHeight="1" x14ac:dyDescent="0.15">
      <c r="A9" s="125" t="s">
        <v>157</v>
      </c>
      <c r="B9" s="125"/>
      <c r="C9" s="126"/>
      <c r="D9" s="126">
        <v>3</v>
      </c>
      <c r="E9" s="126">
        <v>4</v>
      </c>
      <c r="F9" s="126">
        <v>5</v>
      </c>
      <c r="G9" s="126">
        <v>6</v>
      </c>
      <c r="H9" s="126">
        <v>9</v>
      </c>
      <c r="I9" s="126">
        <v>10</v>
      </c>
      <c r="J9" s="126">
        <v>11</v>
      </c>
      <c r="K9" s="126">
        <v>12</v>
      </c>
      <c r="L9" s="126">
        <v>7</v>
      </c>
      <c r="M9" s="126">
        <v>8</v>
      </c>
      <c r="N9" s="126">
        <v>13</v>
      </c>
      <c r="O9" s="184">
        <v>14</v>
      </c>
      <c r="P9" s="183"/>
      <c r="Q9" s="183"/>
      <c r="R9" s="183"/>
      <c r="S9" s="183"/>
      <c r="T9" s="183"/>
      <c r="U9" s="183"/>
      <c r="V9" s="183"/>
    </row>
    <row r="10" spans="1:22" x14ac:dyDescent="0.15">
      <c r="A10" s="182" t="s">
        <v>163</v>
      </c>
      <c r="B10" s="121" t="s">
        <v>731</v>
      </c>
      <c r="C10" s="147" t="s">
        <v>731</v>
      </c>
      <c r="D10" s="99">
        <f t="shared" ref="D10:O10" si="0">D11+D12+D13+D14+D15+D16+D17</f>
        <v>0</v>
      </c>
      <c r="E10" s="99">
        <f t="shared" si="0"/>
        <v>0</v>
      </c>
      <c r="F10" s="99">
        <f t="shared" si="0"/>
        <v>0</v>
      </c>
      <c r="G10" s="99">
        <f t="shared" si="0"/>
        <v>0</v>
      </c>
      <c r="H10" s="99">
        <f t="shared" si="0"/>
        <v>0</v>
      </c>
      <c r="I10" s="99">
        <f t="shared" si="0"/>
        <v>0</v>
      </c>
      <c r="J10" s="99">
        <f t="shared" si="0"/>
        <v>0</v>
      </c>
      <c r="K10" s="99">
        <f t="shared" si="0"/>
        <v>0</v>
      </c>
      <c r="L10" s="99">
        <f t="shared" si="0"/>
        <v>0</v>
      </c>
      <c r="M10" s="99">
        <f t="shared" si="0"/>
        <v>0</v>
      </c>
      <c r="N10" s="99">
        <f t="shared" si="0"/>
        <v>0</v>
      </c>
      <c r="O10" s="99">
        <f t="shared" si="0"/>
        <v>0</v>
      </c>
      <c r="P10" s="183"/>
      <c r="Q10" s="183"/>
      <c r="R10" s="183"/>
      <c r="S10" s="183"/>
      <c r="T10" s="183"/>
      <c r="U10" s="183"/>
      <c r="V10" s="183"/>
    </row>
    <row r="11" spans="1:22" x14ac:dyDescent="0.15">
      <c r="A11" s="182" t="s">
        <v>723</v>
      </c>
      <c r="B11" s="121" t="s">
        <v>732</v>
      </c>
      <c r="C11" s="147" t="s">
        <v>732</v>
      </c>
      <c r="D11" s="99">
        <f t="shared" ref="D11:D22" si="1">F11+H11+J11</f>
        <v>0</v>
      </c>
      <c r="E11" s="99">
        <f t="shared" ref="E11:E22" si="2">G11+I11+K11</f>
        <v>0</v>
      </c>
      <c r="F11" s="99"/>
      <c r="G11" s="99"/>
      <c r="H11" s="99"/>
      <c r="I11" s="99"/>
      <c r="J11" s="99"/>
      <c r="K11" s="99"/>
      <c r="L11" s="99">
        <f t="shared" ref="L11:L22" si="3">M11+N11+O11</f>
        <v>0</v>
      </c>
      <c r="M11" s="99"/>
      <c r="N11" s="99"/>
      <c r="O11" s="51"/>
      <c r="P11" s="183"/>
      <c r="Q11" s="183"/>
      <c r="R11" s="183"/>
      <c r="S11" s="183"/>
      <c r="T11" s="183"/>
      <c r="U11" s="183"/>
      <c r="V11" s="183"/>
    </row>
    <row r="12" spans="1:22" x14ac:dyDescent="0.15">
      <c r="A12" s="156" t="s">
        <v>724</v>
      </c>
      <c r="B12" s="121" t="s">
        <v>733</v>
      </c>
      <c r="C12" s="147" t="s">
        <v>733</v>
      </c>
      <c r="D12" s="99">
        <f t="shared" si="1"/>
        <v>0</v>
      </c>
      <c r="E12" s="99">
        <f t="shared" si="2"/>
        <v>0</v>
      </c>
      <c r="F12" s="99"/>
      <c r="G12" s="99"/>
      <c r="H12" s="99"/>
      <c r="I12" s="99"/>
      <c r="J12" s="99"/>
      <c r="K12" s="99"/>
      <c r="L12" s="99">
        <f t="shared" si="3"/>
        <v>0</v>
      </c>
      <c r="M12" s="99"/>
      <c r="N12" s="99"/>
      <c r="O12" s="51"/>
      <c r="P12" s="183"/>
      <c r="Q12" s="183"/>
      <c r="R12" s="183"/>
      <c r="S12" s="183"/>
      <c r="T12" s="183"/>
      <c r="U12" s="183"/>
      <c r="V12" s="183"/>
    </row>
    <row r="13" spans="1:22" x14ac:dyDescent="0.15">
      <c r="A13" s="182" t="s">
        <v>725</v>
      </c>
      <c r="B13" s="121" t="s">
        <v>734</v>
      </c>
      <c r="C13" s="147" t="s">
        <v>734</v>
      </c>
      <c r="D13" s="99">
        <f t="shared" si="1"/>
        <v>0</v>
      </c>
      <c r="E13" s="99">
        <f t="shared" si="2"/>
        <v>0</v>
      </c>
      <c r="F13" s="99"/>
      <c r="G13" s="99"/>
      <c r="H13" s="99"/>
      <c r="I13" s="99"/>
      <c r="J13" s="99"/>
      <c r="K13" s="99"/>
      <c r="L13" s="99">
        <f t="shared" si="3"/>
        <v>0</v>
      </c>
      <c r="M13" s="99"/>
      <c r="N13" s="99"/>
      <c r="O13" s="51"/>
      <c r="P13" s="183"/>
      <c r="Q13" s="183"/>
      <c r="R13" s="183"/>
      <c r="S13" s="183"/>
      <c r="T13" s="183"/>
      <c r="U13" s="183"/>
      <c r="V13" s="183"/>
    </row>
    <row r="14" spans="1:22" x14ac:dyDescent="0.15">
      <c r="A14" s="182" t="s">
        <v>726</v>
      </c>
      <c r="B14" s="121" t="s">
        <v>735</v>
      </c>
      <c r="C14" s="147" t="s">
        <v>735</v>
      </c>
      <c r="D14" s="99">
        <f t="shared" si="1"/>
        <v>0</v>
      </c>
      <c r="E14" s="99">
        <f t="shared" si="2"/>
        <v>0</v>
      </c>
      <c r="F14" s="99"/>
      <c r="G14" s="99"/>
      <c r="H14" s="99"/>
      <c r="I14" s="99"/>
      <c r="J14" s="99"/>
      <c r="K14" s="99"/>
      <c r="L14" s="99">
        <f t="shared" si="3"/>
        <v>0</v>
      </c>
      <c r="M14" s="99"/>
      <c r="N14" s="99"/>
      <c r="O14" s="51"/>
      <c r="P14" s="183"/>
      <c r="Q14" s="183"/>
      <c r="R14" s="183"/>
      <c r="S14" s="183"/>
      <c r="T14" s="183"/>
      <c r="U14" s="183"/>
      <c r="V14" s="183"/>
    </row>
    <row r="15" spans="1:22" x14ac:dyDescent="0.15">
      <c r="A15" s="156" t="s">
        <v>727</v>
      </c>
      <c r="B15" s="121" t="s">
        <v>736</v>
      </c>
      <c r="C15" s="147" t="s">
        <v>736</v>
      </c>
      <c r="D15" s="99">
        <f t="shared" si="1"/>
        <v>0</v>
      </c>
      <c r="E15" s="99">
        <f t="shared" si="2"/>
        <v>0</v>
      </c>
      <c r="F15" s="99"/>
      <c r="G15" s="99"/>
      <c r="H15" s="99"/>
      <c r="I15" s="99"/>
      <c r="J15" s="99"/>
      <c r="K15" s="99"/>
      <c r="L15" s="99">
        <f t="shared" si="3"/>
        <v>0</v>
      </c>
      <c r="M15" s="99"/>
      <c r="N15" s="99"/>
      <c r="O15" s="51"/>
      <c r="P15" s="183"/>
      <c r="Q15" s="183"/>
      <c r="R15" s="183"/>
      <c r="S15" s="183"/>
      <c r="T15" s="183"/>
      <c r="U15" s="183"/>
      <c r="V15" s="183"/>
    </row>
    <row r="16" spans="1:22" x14ac:dyDescent="0.15">
      <c r="A16" s="182" t="s">
        <v>1560</v>
      </c>
      <c r="B16" s="121" t="s">
        <v>737</v>
      </c>
      <c r="C16" s="147" t="s">
        <v>737</v>
      </c>
      <c r="D16" s="99">
        <f t="shared" si="1"/>
        <v>0</v>
      </c>
      <c r="E16" s="99">
        <f t="shared" si="2"/>
        <v>0</v>
      </c>
      <c r="F16" s="99"/>
      <c r="G16" s="99"/>
      <c r="H16" s="99"/>
      <c r="I16" s="99"/>
      <c r="J16" s="99"/>
      <c r="K16" s="99"/>
      <c r="L16" s="99">
        <f t="shared" si="3"/>
        <v>0</v>
      </c>
      <c r="M16" s="99"/>
      <c r="N16" s="99"/>
      <c r="O16" s="51"/>
      <c r="P16" s="183"/>
      <c r="Q16" s="183"/>
      <c r="R16" s="183"/>
      <c r="S16" s="183"/>
      <c r="T16" s="183"/>
      <c r="U16" s="183"/>
      <c r="V16" s="183"/>
    </row>
    <row r="17" spans="1:22" x14ac:dyDescent="0.15">
      <c r="A17" s="182" t="s">
        <v>728</v>
      </c>
      <c r="B17" s="121" t="s">
        <v>738</v>
      </c>
      <c r="C17" s="147" t="s">
        <v>738</v>
      </c>
      <c r="D17" s="99">
        <f t="shared" si="1"/>
        <v>0</v>
      </c>
      <c r="E17" s="99">
        <f t="shared" si="2"/>
        <v>0</v>
      </c>
      <c r="F17" s="99"/>
      <c r="G17" s="99"/>
      <c r="H17" s="99"/>
      <c r="I17" s="99"/>
      <c r="J17" s="99"/>
      <c r="K17" s="99"/>
      <c r="L17" s="99">
        <f t="shared" si="3"/>
        <v>0</v>
      </c>
      <c r="M17" s="99"/>
      <c r="N17" s="99"/>
      <c r="O17" s="51"/>
      <c r="P17" s="183"/>
      <c r="Q17" s="183"/>
      <c r="R17" s="183"/>
      <c r="S17" s="183"/>
      <c r="T17" s="183"/>
      <c r="U17" s="183"/>
      <c r="V17" s="183"/>
    </row>
    <row r="18" spans="1:22" x14ac:dyDescent="0.15">
      <c r="A18" s="182" t="s">
        <v>729</v>
      </c>
      <c r="B18" s="121" t="s">
        <v>739</v>
      </c>
      <c r="C18" s="147" t="s">
        <v>739</v>
      </c>
      <c r="D18" s="99">
        <f t="shared" si="1"/>
        <v>0</v>
      </c>
      <c r="E18" s="99">
        <f t="shared" si="2"/>
        <v>0</v>
      </c>
      <c r="F18" s="99"/>
      <c r="G18" s="99"/>
      <c r="H18" s="99"/>
      <c r="I18" s="99"/>
      <c r="J18" s="99"/>
      <c r="K18" s="99"/>
      <c r="L18" s="99">
        <f t="shared" si="3"/>
        <v>0</v>
      </c>
      <c r="M18" s="99"/>
      <c r="N18" s="99"/>
      <c r="O18" s="51"/>
      <c r="P18" s="183"/>
      <c r="Q18" s="183"/>
      <c r="R18" s="183"/>
      <c r="S18" s="183"/>
      <c r="T18" s="183"/>
      <c r="U18" s="183"/>
      <c r="V18" s="183"/>
    </row>
    <row r="19" spans="1:22" x14ac:dyDescent="0.15">
      <c r="A19" s="182" t="s">
        <v>730</v>
      </c>
      <c r="B19" s="121" t="s">
        <v>527</v>
      </c>
      <c r="C19" s="147" t="s">
        <v>527</v>
      </c>
      <c r="D19" s="99">
        <f t="shared" si="1"/>
        <v>0</v>
      </c>
      <c r="E19" s="99">
        <f t="shared" si="2"/>
        <v>0</v>
      </c>
      <c r="F19" s="99"/>
      <c r="G19" s="99"/>
      <c r="H19" s="99"/>
      <c r="I19" s="99"/>
      <c r="J19" s="99"/>
      <c r="K19" s="99"/>
      <c r="L19" s="99">
        <f t="shared" si="3"/>
        <v>0</v>
      </c>
      <c r="M19" s="99"/>
      <c r="N19" s="99"/>
      <c r="O19" s="51"/>
      <c r="P19" s="183"/>
      <c r="Q19" s="183"/>
      <c r="R19" s="183"/>
      <c r="S19" s="183"/>
      <c r="T19" s="183"/>
      <c r="U19" s="183"/>
      <c r="V19" s="183"/>
    </row>
    <row r="20" spans="1:22" x14ac:dyDescent="0.15">
      <c r="A20" s="182" t="s">
        <v>804</v>
      </c>
      <c r="B20" s="121" t="s">
        <v>529</v>
      </c>
      <c r="C20" s="147" t="s">
        <v>529</v>
      </c>
      <c r="D20" s="99">
        <f t="shared" si="1"/>
        <v>0</v>
      </c>
      <c r="E20" s="99">
        <f t="shared" si="2"/>
        <v>0</v>
      </c>
      <c r="F20" s="99"/>
      <c r="G20" s="99"/>
      <c r="H20" s="99"/>
      <c r="I20" s="99"/>
      <c r="J20" s="99"/>
      <c r="K20" s="99"/>
      <c r="L20" s="99">
        <f t="shared" si="3"/>
        <v>0</v>
      </c>
      <c r="M20" s="99"/>
      <c r="N20" s="99"/>
      <c r="O20" s="51"/>
      <c r="P20" s="183"/>
      <c r="Q20" s="183"/>
      <c r="R20" s="183"/>
      <c r="S20" s="183"/>
      <c r="T20" s="183"/>
      <c r="U20" s="183"/>
      <c r="V20" s="183"/>
    </row>
    <row r="21" spans="1:22" ht="21" x14ac:dyDescent="0.15">
      <c r="A21" s="182" t="s">
        <v>808</v>
      </c>
      <c r="B21" s="121" t="s">
        <v>531</v>
      </c>
      <c r="C21" s="147" t="s">
        <v>531</v>
      </c>
      <c r="D21" s="99">
        <f t="shared" si="1"/>
        <v>0</v>
      </c>
      <c r="E21" s="99">
        <f t="shared" si="2"/>
        <v>0</v>
      </c>
      <c r="F21" s="99"/>
      <c r="G21" s="99"/>
      <c r="H21" s="99"/>
      <c r="I21" s="99"/>
      <c r="J21" s="99"/>
      <c r="K21" s="99"/>
      <c r="L21" s="99">
        <f t="shared" si="3"/>
        <v>0</v>
      </c>
      <c r="M21" s="99"/>
      <c r="N21" s="99"/>
      <c r="O21" s="51"/>
      <c r="P21" s="183"/>
      <c r="Q21" s="183"/>
      <c r="R21" s="183"/>
      <c r="S21" s="183"/>
      <c r="T21" s="183"/>
      <c r="U21" s="183"/>
      <c r="V21" s="183"/>
    </row>
    <row r="22" spans="1:22" ht="21" x14ac:dyDescent="0.15">
      <c r="A22" s="101" t="s">
        <v>1170</v>
      </c>
      <c r="B22" s="121" t="s">
        <v>533</v>
      </c>
      <c r="C22" s="147" t="s">
        <v>533</v>
      </c>
      <c r="D22" s="99">
        <f t="shared" si="1"/>
        <v>0</v>
      </c>
      <c r="E22" s="99">
        <f t="shared" si="2"/>
        <v>0</v>
      </c>
      <c r="F22" s="99"/>
      <c r="G22" s="99"/>
      <c r="H22" s="99"/>
      <c r="I22" s="99"/>
      <c r="J22" s="99"/>
      <c r="K22" s="99"/>
      <c r="L22" s="91">
        <f t="shared" si="3"/>
        <v>0</v>
      </c>
      <c r="M22" s="99"/>
      <c r="N22" s="99"/>
      <c r="O22" s="51"/>
      <c r="P22" s="183"/>
      <c r="Q22" s="183"/>
      <c r="R22" s="183"/>
      <c r="S22" s="183"/>
      <c r="T22" s="183"/>
      <c r="U22" s="183"/>
      <c r="V22" s="183"/>
    </row>
    <row r="23" spans="1:22" x14ac:dyDescent="0.15">
      <c r="B23" s="36"/>
      <c r="P23" s="183"/>
      <c r="Q23" s="183"/>
      <c r="R23" s="183"/>
      <c r="S23" s="183"/>
      <c r="T23" s="183"/>
      <c r="U23" s="183"/>
      <c r="V23" s="183"/>
    </row>
    <row r="24" spans="1:22" x14ac:dyDescent="0.15">
      <c r="A24" s="127" t="s">
        <v>147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183"/>
      <c r="Q24" s="183"/>
      <c r="R24" s="183"/>
      <c r="S24" s="183"/>
      <c r="T24" s="183"/>
      <c r="U24" s="183"/>
      <c r="V24" s="183"/>
    </row>
    <row r="25" spans="1:22" x14ac:dyDescent="0.15">
      <c r="B25" s="36"/>
      <c r="P25" s="183"/>
      <c r="Q25" s="183"/>
      <c r="R25" s="183"/>
      <c r="S25" s="183"/>
      <c r="T25" s="183"/>
      <c r="U25" s="183"/>
      <c r="V25" s="183"/>
    </row>
    <row r="26" spans="1:22" x14ac:dyDescent="0.15">
      <c r="P26" s="183"/>
      <c r="Q26" s="183"/>
      <c r="R26" s="183"/>
      <c r="S26" s="183"/>
      <c r="T26" s="183"/>
      <c r="U26" s="183"/>
      <c r="V26" s="183"/>
    </row>
    <row r="27" spans="1:22" x14ac:dyDescent="0.15">
      <c r="P27" s="183"/>
      <c r="Q27" s="183"/>
      <c r="R27" s="183"/>
      <c r="S27" s="183"/>
      <c r="T27" s="183"/>
      <c r="U27" s="183"/>
      <c r="V27" s="183"/>
    </row>
    <row r="28" spans="1:22" x14ac:dyDescent="0.15">
      <c r="P28" s="183"/>
      <c r="Q28" s="183"/>
      <c r="R28" s="183"/>
      <c r="S28" s="183"/>
      <c r="T28" s="183"/>
      <c r="U28" s="183"/>
      <c r="V28" s="183"/>
    </row>
    <row r="29" spans="1:22" x14ac:dyDescent="0.15">
      <c r="P29" s="183"/>
      <c r="Q29" s="183"/>
      <c r="R29" s="183"/>
      <c r="S29" s="183"/>
      <c r="T29" s="183"/>
      <c r="U29" s="183"/>
      <c r="V29" s="183"/>
    </row>
  </sheetData>
  <mergeCells count="9">
    <mergeCell ref="A3:O3"/>
    <mergeCell ref="D4:F4"/>
    <mergeCell ref="L5:O6"/>
    <mergeCell ref="H5:I6"/>
    <mergeCell ref="J5:K6"/>
    <mergeCell ref="A5:A7"/>
    <mergeCell ref="D5:E6"/>
    <mergeCell ref="F5:G6"/>
    <mergeCell ref="C5:C6"/>
  </mergeCells>
  <pageMargins left="0.7" right="0.7" top="0.75" bottom="0.75" header="0.3" footer="0.3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F22"/>
  <sheetViews>
    <sheetView workbookViewId="0">
      <selection activeCell="A15" sqref="A15"/>
    </sheetView>
  </sheetViews>
  <sheetFormatPr defaultColWidth="57.42578125" defaultRowHeight="10.5" customHeight="1" x14ac:dyDescent="0.15"/>
  <cols>
    <col min="1" max="1" width="43.7109375" style="122" customWidth="1"/>
    <col min="2" max="2" width="7.7109375" style="122" customWidth="1"/>
    <col min="3" max="3" width="5.140625" style="122" customWidth="1"/>
    <col min="4" max="4" width="13.28515625" style="122" customWidth="1"/>
    <col min="5" max="5" width="13.42578125" style="122" customWidth="1"/>
    <col min="6" max="6" width="15.5703125" style="122" customWidth="1"/>
    <col min="7" max="22" width="8.28515625" style="122" customWidth="1"/>
    <col min="23" max="16384" width="57.42578125" style="122"/>
  </cols>
  <sheetData>
    <row r="1" spans="1:6" x14ac:dyDescent="0.15">
      <c r="A1" s="36" t="s">
        <v>1180</v>
      </c>
      <c r="B1" s="36"/>
      <c r="C1" s="36"/>
      <c r="D1" s="36"/>
      <c r="E1" s="36"/>
      <c r="F1" s="36"/>
    </row>
    <row r="2" spans="1:6" x14ac:dyDescent="0.15">
      <c r="B2" s="36" t="s">
        <v>158</v>
      </c>
    </row>
    <row r="3" spans="1:6" ht="15" customHeight="1" x14ac:dyDescent="0.15">
      <c r="A3" s="37" t="s">
        <v>1150</v>
      </c>
      <c r="B3" s="123"/>
      <c r="D3" s="753"/>
      <c r="E3" s="753"/>
      <c r="F3" s="753"/>
    </row>
    <row r="4" spans="1:6" ht="40.5" customHeight="1" x14ac:dyDescent="0.15">
      <c r="A4" s="346" t="s">
        <v>1169</v>
      </c>
      <c r="B4" s="99"/>
      <c r="C4" s="124"/>
      <c r="D4" s="346" t="s">
        <v>161</v>
      </c>
      <c r="E4" s="346" t="s">
        <v>162</v>
      </c>
      <c r="F4" s="346" t="s">
        <v>26</v>
      </c>
    </row>
    <row r="5" spans="1:6" ht="14.25" customHeight="1" x14ac:dyDescent="0.15">
      <c r="A5" s="99">
        <v>1</v>
      </c>
      <c r="B5" s="99"/>
      <c r="C5" s="99">
        <v>2</v>
      </c>
      <c r="D5" s="99">
        <v>3</v>
      </c>
      <c r="E5" s="99">
        <v>4</v>
      </c>
      <c r="F5" s="99">
        <v>5</v>
      </c>
    </row>
    <row r="6" spans="1:6" ht="14.25" customHeight="1" x14ac:dyDescent="0.15">
      <c r="A6" s="125" t="s">
        <v>157</v>
      </c>
      <c r="B6" s="125"/>
      <c r="C6" s="126"/>
      <c r="D6" s="126">
        <v>3</v>
      </c>
      <c r="E6" s="126">
        <v>4</v>
      </c>
      <c r="F6" s="126">
        <v>5</v>
      </c>
    </row>
    <row r="7" spans="1:6" x14ac:dyDescent="0.15">
      <c r="A7" s="128" t="s">
        <v>1020</v>
      </c>
      <c r="B7" s="121" t="s">
        <v>130</v>
      </c>
      <c r="C7" s="129">
        <v>1</v>
      </c>
      <c r="D7" s="99">
        <f>D8+D11+D13+D15+D16</f>
        <v>0</v>
      </c>
      <c r="E7" s="99">
        <f t="shared" ref="E7:F7" si="0">E8+E11+E13+E15+E16</f>
        <v>0</v>
      </c>
      <c r="F7" s="99">
        <f t="shared" si="0"/>
        <v>0</v>
      </c>
    </row>
    <row r="8" spans="1:6" x14ac:dyDescent="0.15">
      <c r="A8" s="128" t="s">
        <v>1151</v>
      </c>
      <c r="B8" s="121" t="s">
        <v>131</v>
      </c>
      <c r="C8" s="129">
        <v>2</v>
      </c>
      <c r="D8" s="99"/>
      <c r="E8" s="99"/>
      <c r="F8" s="99"/>
    </row>
    <row r="9" spans="1:6" x14ac:dyDescent="0.15">
      <c r="A9" s="130" t="s">
        <v>1152</v>
      </c>
      <c r="B9" s="121" t="s">
        <v>1164</v>
      </c>
      <c r="C9" s="129" t="s">
        <v>360</v>
      </c>
      <c r="D9" s="99"/>
      <c r="E9" s="99"/>
      <c r="F9" s="99"/>
    </row>
    <row r="10" spans="1:6" x14ac:dyDescent="0.15">
      <c r="A10" s="130" t="s">
        <v>1153</v>
      </c>
      <c r="B10" s="121" t="s">
        <v>1165</v>
      </c>
      <c r="C10" s="129" t="s">
        <v>361</v>
      </c>
      <c r="D10" s="99"/>
      <c r="E10" s="99"/>
      <c r="F10" s="99"/>
    </row>
    <row r="11" spans="1:6" ht="21" x14ac:dyDescent="0.15">
      <c r="A11" s="128" t="s">
        <v>1154</v>
      </c>
      <c r="B11" s="121" t="s">
        <v>132</v>
      </c>
      <c r="C11" s="129">
        <v>3</v>
      </c>
      <c r="D11" s="99"/>
      <c r="E11" s="99"/>
      <c r="F11" s="99"/>
    </row>
    <row r="12" spans="1:6" x14ac:dyDescent="0.15">
      <c r="A12" s="130" t="s">
        <v>1155</v>
      </c>
      <c r="B12" s="121" t="s">
        <v>903</v>
      </c>
      <c r="C12" s="129" t="s">
        <v>1162</v>
      </c>
      <c r="D12" s="99"/>
      <c r="E12" s="99"/>
      <c r="F12" s="99"/>
    </row>
    <row r="13" spans="1:6" x14ac:dyDescent="0.15">
      <c r="A13" s="128" t="s">
        <v>1156</v>
      </c>
      <c r="B13" s="121" t="s">
        <v>133</v>
      </c>
      <c r="C13" s="129">
        <v>4</v>
      </c>
      <c r="D13" s="99"/>
      <c r="E13" s="99"/>
      <c r="F13" s="99"/>
    </row>
    <row r="14" spans="1:6" x14ac:dyDescent="0.15">
      <c r="A14" s="130" t="s">
        <v>1157</v>
      </c>
      <c r="B14" s="121" t="s">
        <v>1142</v>
      </c>
      <c r="C14" s="129" t="s">
        <v>281</v>
      </c>
      <c r="D14" s="99"/>
      <c r="E14" s="99"/>
      <c r="F14" s="99"/>
    </row>
    <row r="15" spans="1:6" ht="21" x14ac:dyDescent="0.15">
      <c r="A15" s="128" t="s">
        <v>1561</v>
      </c>
      <c r="B15" s="121" t="s">
        <v>134</v>
      </c>
      <c r="C15" s="129">
        <v>5</v>
      </c>
      <c r="D15" s="99"/>
      <c r="E15" s="99"/>
      <c r="F15" s="99"/>
    </row>
    <row r="16" spans="1:6" x14ac:dyDescent="0.15">
      <c r="A16" s="128" t="s">
        <v>1158</v>
      </c>
      <c r="B16" s="121" t="s">
        <v>135</v>
      </c>
      <c r="C16" s="129">
        <v>6</v>
      </c>
      <c r="D16" s="99"/>
      <c r="E16" s="99"/>
      <c r="F16" s="99"/>
    </row>
    <row r="17" spans="1:6" x14ac:dyDescent="0.15">
      <c r="A17" s="130" t="s">
        <v>1159</v>
      </c>
      <c r="B17" s="121" t="s">
        <v>1166</v>
      </c>
      <c r="C17" s="129" t="s">
        <v>282</v>
      </c>
      <c r="D17" s="99"/>
      <c r="E17" s="99"/>
      <c r="F17" s="99"/>
    </row>
    <row r="18" spans="1:6" x14ac:dyDescent="0.15">
      <c r="A18" s="130" t="s">
        <v>1160</v>
      </c>
      <c r="B18" s="121" t="s">
        <v>1167</v>
      </c>
      <c r="C18" s="129" t="s">
        <v>283</v>
      </c>
      <c r="D18" s="99"/>
      <c r="E18" s="99"/>
      <c r="F18" s="99"/>
    </row>
    <row r="19" spans="1:6" x14ac:dyDescent="0.15">
      <c r="A19" s="347" t="s">
        <v>1161</v>
      </c>
      <c r="B19" s="121" t="s">
        <v>1168</v>
      </c>
      <c r="C19" s="129" t="s">
        <v>1163</v>
      </c>
      <c r="D19" s="99"/>
      <c r="E19" s="99"/>
      <c r="F19" s="99"/>
    </row>
    <row r="20" spans="1:6" x14ac:dyDescent="0.15">
      <c r="B20" s="36"/>
    </row>
    <row r="21" spans="1:6" x14ac:dyDescent="0.15">
      <c r="A21" s="127" t="s">
        <v>147</v>
      </c>
      <c r="B21" s="36"/>
      <c r="C21" s="36"/>
      <c r="D21" s="36"/>
      <c r="E21" s="36"/>
      <c r="F21" s="36"/>
    </row>
    <row r="22" spans="1:6" x14ac:dyDescent="0.15">
      <c r="B22" s="36"/>
    </row>
  </sheetData>
  <mergeCells count="1">
    <mergeCell ref="D3:F3"/>
  </mergeCells>
  <pageMargins left="0.7" right="0.7" top="0.75" bottom="0.75" header="0.3" footer="0.3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V29"/>
  <sheetViews>
    <sheetView workbookViewId="0">
      <selection activeCell="A16" sqref="A16"/>
    </sheetView>
  </sheetViews>
  <sheetFormatPr defaultColWidth="9.140625" defaultRowHeight="10.5" customHeight="1" x14ac:dyDescent="0.15"/>
  <cols>
    <col min="1" max="1" width="58.42578125" style="122" customWidth="1"/>
    <col min="2" max="2" width="6.42578125" style="122" customWidth="1"/>
    <col min="3" max="3" width="6.5703125" style="122" customWidth="1"/>
    <col min="4" max="5" width="11" style="122" customWidth="1"/>
    <col min="6" max="11" width="10" style="122" customWidth="1"/>
    <col min="12" max="15" width="11.28515625" style="122" customWidth="1"/>
    <col min="16" max="16" width="9.140625" style="122" customWidth="1"/>
    <col min="17" max="16384" width="9.140625" style="122"/>
  </cols>
  <sheetData>
    <row r="1" spans="1:22" x14ac:dyDescent="0.15">
      <c r="A1" s="36" t="s">
        <v>741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x14ac:dyDescent="0.15">
      <c r="B2" s="36" t="s">
        <v>158</v>
      </c>
    </row>
    <row r="3" spans="1:22" x14ac:dyDescent="0.15">
      <c r="A3" s="742" t="s">
        <v>750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</row>
    <row r="4" spans="1:22" ht="15" customHeight="1" x14ac:dyDescent="0.15">
      <c r="A4" s="37" t="s">
        <v>751</v>
      </c>
      <c r="B4" s="123"/>
      <c r="C4" s="754" t="s">
        <v>49</v>
      </c>
      <c r="D4" s="754"/>
      <c r="E4" s="754"/>
      <c r="F4" s="754"/>
    </row>
    <row r="5" spans="1:22" ht="15.75" customHeight="1" x14ac:dyDescent="0.15">
      <c r="A5" s="750" t="s">
        <v>720</v>
      </c>
      <c r="B5" s="180"/>
      <c r="C5" s="751" t="s">
        <v>27</v>
      </c>
      <c r="D5" s="750" t="s">
        <v>721</v>
      </c>
      <c r="E5" s="750"/>
      <c r="F5" s="750" t="s">
        <v>722</v>
      </c>
      <c r="G5" s="750"/>
      <c r="H5" s="744" t="s">
        <v>746</v>
      </c>
      <c r="I5" s="746"/>
      <c r="J5" s="744" t="s">
        <v>747</v>
      </c>
      <c r="K5" s="746"/>
      <c r="L5" s="744" t="s">
        <v>740</v>
      </c>
      <c r="M5" s="745"/>
      <c r="N5" s="745"/>
      <c r="O5" s="746"/>
    </row>
    <row r="6" spans="1:22" x14ac:dyDescent="0.15">
      <c r="A6" s="750"/>
      <c r="B6" s="181"/>
      <c r="C6" s="752"/>
      <c r="D6" s="750"/>
      <c r="E6" s="750"/>
      <c r="F6" s="750"/>
      <c r="G6" s="750"/>
      <c r="H6" s="747"/>
      <c r="I6" s="749"/>
      <c r="J6" s="747"/>
      <c r="K6" s="749"/>
      <c r="L6" s="747"/>
      <c r="M6" s="748"/>
      <c r="N6" s="748"/>
      <c r="O6" s="749"/>
    </row>
    <row r="7" spans="1:22" ht="40.5" customHeight="1" x14ac:dyDescent="0.15">
      <c r="A7" s="750"/>
      <c r="B7" s="126"/>
      <c r="C7" s="182"/>
      <c r="D7" s="143" t="s">
        <v>161</v>
      </c>
      <c r="E7" s="143" t="s">
        <v>162</v>
      </c>
      <c r="F7" s="143" t="s">
        <v>161</v>
      </c>
      <c r="G7" s="143" t="s">
        <v>162</v>
      </c>
      <c r="H7" s="143" t="s">
        <v>161</v>
      </c>
      <c r="I7" s="143" t="s">
        <v>162</v>
      </c>
      <c r="J7" s="143" t="s">
        <v>161</v>
      </c>
      <c r="K7" s="143" t="s">
        <v>162</v>
      </c>
      <c r="L7" s="143" t="s">
        <v>704</v>
      </c>
      <c r="M7" s="143" t="s">
        <v>722</v>
      </c>
      <c r="N7" s="143" t="s">
        <v>746</v>
      </c>
      <c r="O7" s="143" t="s">
        <v>747</v>
      </c>
      <c r="P7" s="183"/>
      <c r="Q7" s="183"/>
      <c r="R7" s="183"/>
      <c r="S7" s="183"/>
      <c r="T7" s="183"/>
      <c r="U7" s="183"/>
      <c r="V7" s="183"/>
    </row>
    <row r="8" spans="1:22" ht="14.25" customHeight="1" x14ac:dyDescent="0.15">
      <c r="A8" s="145">
        <v>1</v>
      </c>
      <c r="B8" s="126"/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9</v>
      </c>
      <c r="I8" s="145">
        <v>10</v>
      </c>
      <c r="J8" s="145">
        <v>11</v>
      </c>
      <c r="K8" s="145">
        <v>12</v>
      </c>
      <c r="L8" s="145">
        <v>7</v>
      </c>
      <c r="M8" s="145">
        <v>8</v>
      </c>
      <c r="N8" s="143">
        <v>13</v>
      </c>
      <c r="O8" s="143">
        <v>14</v>
      </c>
      <c r="P8" s="183"/>
      <c r="Q8" s="183"/>
      <c r="R8" s="183"/>
      <c r="S8" s="183"/>
      <c r="T8" s="183"/>
      <c r="U8" s="183"/>
      <c r="V8" s="183"/>
    </row>
    <row r="9" spans="1:22" ht="14.25" customHeight="1" x14ac:dyDescent="0.15">
      <c r="A9" s="125" t="s">
        <v>157</v>
      </c>
      <c r="B9" s="125"/>
      <c r="C9" s="126"/>
      <c r="D9" s="126">
        <v>3</v>
      </c>
      <c r="E9" s="126">
        <v>4</v>
      </c>
      <c r="F9" s="126">
        <v>5</v>
      </c>
      <c r="G9" s="126">
        <v>6</v>
      </c>
      <c r="H9" s="126">
        <v>9</v>
      </c>
      <c r="I9" s="126">
        <v>10</v>
      </c>
      <c r="J9" s="126">
        <v>11</v>
      </c>
      <c r="K9" s="126">
        <v>12</v>
      </c>
      <c r="L9" s="126">
        <v>7</v>
      </c>
      <c r="M9" s="126">
        <v>8</v>
      </c>
      <c r="N9" s="126">
        <v>13</v>
      </c>
      <c r="O9" s="184">
        <v>14</v>
      </c>
      <c r="P9" s="183"/>
      <c r="Q9" s="183"/>
      <c r="R9" s="183"/>
      <c r="S9" s="183"/>
      <c r="T9" s="183"/>
      <c r="U9" s="183"/>
      <c r="V9" s="183"/>
    </row>
    <row r="10" spans="1:22" x14ac:dyDescent="0.15">
      <c r="A10" s="182" t="s">
        <v>163</v>
      </c>
      <c r="B10" s="121" t="s">
        <v>130</v>
      </c>
      <c r="C10" s="147" t="s">
        <v>731</v>
      </c>
      <c r="D10" s="99">
        <f t="shared" ref="D10:O10" si="0">D11+D12+D13+D14+D15+D16+D17</f>
        <v>0</v>
      </c>
      <c r="E10" s="99">
        <f t="shared" si="0"/>
        <v>0</v>
      </c>
      <c r="F10" s="99">
        <f t="shared" si="0"/>
        <v>0</v>
      </c>
      <c r="G10" s="99">
        <f t="shared" si="0"/>
        <v>0</v>
      </c>
      <c r="H10" s="99">
        <f t="shared" si="0"/>
        <v>0</v>
      </c>
      <c r="I10" s="99">
        <f t="shared" si="0"/>
        <v>0</v>
      </c>
      <c r="J10" s="99">
        <f t="shared" si="0"/>
        <v>0</v>
      </c>
      <c r="K10" s="99">
        <f t="shared" si="0"/>
        <v>0</v>
      </c>
      <c r="L10" s="99">
        <f t="shared" si="0"/>
        <v>0</v>
      </c>
      <c r="M10" s="99">
        <f t="shared" si="0"/>
        <v>0</v>
      </c>
      <c r="N10" s="99">
        <f t="shared" si="0"/>
        <v>0</v>
      </c>
      <c r="O10" s="99">
        <f t="shared" si="0"/>
        <v>0</v>
      </c>
      <c r="P10" s="183"/>
      <c r="Q10" s="183"/>
      <c r="R10" s="183"/>
      <c r="S10" s="183"/>
      <c r="T10" s="183"/>
      <c r="U10" s="183"/>
      <c r="V10" s="183"/>
    </row>
    <row r="11" spans="1:22" x14ac:dyDescent="0.15">
      <c r="A11" s="182" t="s">
        <v>723</v>
      </c>
      <c r="B11" s="121" t="s">
        <v>131</v>
      </c>
      <c r="C11" s="147" t="s">
        <v>732</v>
      </c>
      <c r="D11" s="99">
        <f t="shared" ref="D11:D22" si="1">F11+H11+J11</f>
        <v>0</v>
      </c>
      <c r="E11" s="99">
        <f t="shared" ref="E11:E22" si="2">G11+I11+K11</f>
        <v>0</v>
      </c>
      <c r="F11" s="99"/>
      <c r="G11" s="99"/>
      <c r="H11" s="99"/>
      <c r="I11" s="99"/>
      <c r="J11" s="99"/>
      <c r="K11" s="99"/>
      <c r="L11" s="99">
        <f t="shared" ref="L11:L22" si="3">M11+N11+O11</f>
        <v>0</v>
      </c>
      <c r="M11" s="99"/>
      <c r="N11" s="99"/>
      <c r="O11" s="51"/>
      <c r="P11" s="183"/>
      <c r="Q11" s="183"/>
      <c r="R11" s="183"/>
      <c r="S11" s="183"/>
      <c r="T11" s="183"/>
      <c r="U11" s="183"/>
      <c r="V11" s="183"/>
    </row>
    <row r="12" spans="1:22" x14ac:dyDescent="0.15">
      <c r="A12" s="156" t="s">
        <v>724</v>
      </c>
      <c r="B12" s="121" t="s">
        <v>132</v>
      </c>
      <c r="C12" s="147" t="s">
        <v>733</v>
      </c>
      <c r="D12" s="99">
        <f t="shared" si="1"/>
        <v>0</v>
      </c>
      <c r="E12" s="99">
        <f t="shared" si="2"/>
        <v>0</v>
      </c>
      <c r="F12" s="99"/>
      <c r="G12" s="99"/>
      <c r="H12" s="99"/>
      <c r="I12" s="99"/>
      <c r="J12" s="99"/>
      <c r="K12" s="99"/>
      <c r="L12" s="99">
        <f t="shared" si="3"/>
        <v>0</v>
      </c>
      <c r="M12" s="99"/>
      <c r="N12" s="99"/>
      <c r="O12" s="51"/>
      <c r="P12" s="183"/>
      <c r="Q12" s="183"/>
      <c r="R12" s="183"/>
      <c r="S12" s="183"/>
      <c r="T12" s="183"/>
      <c r="U12" s="183"/>
      <c r="V12" s="183"/>
    </row>
    <row r="13" spans="1:22" x14ac:dyDescent="0.15">
      <c r="A13" s="182" t="s">
        <v>725</v>
      </c>
      <c r="B13" s="121" t="s">
        <v>133</v>
      </c>
      <c r="C13" s="147" t="s">
        <v>734</v>
      </c>
      <c r="D13" s="99">
        <f t="shared" si="1"/>
        <v>0</v>
      </c>
      <c r="E13" s="99">
        <f t="shared" si="2"/>
        <v>0</v>
      </c>
      <c r="F13" s="99"/>
      <c r="G13" s="99"/>
      <c r="H13" s="99"/>
      <c r="I13" s="99"/>
      <c r="J13" s="99"/>
      <c r="K13" s="99"/>
      <c r="L13" s="99">
        <f t="shared" si="3"/>
        <v>0</v>
      </c>
      <c r="M13" s="99"/>
      <c r="N13" s="99"/>
      <c r="O13" s="51"/>
      <c r="P13" s="183"/>
      <c r="Q13" s="183"/>
      <c r="R13" s="183"/>
      <c r="S13" s="183"/>
      <c r="T13" s="183"/>
      <c r="U13" s="183"/>
      <c r="V13" s="183"/>
    </row>
    <row r="14" spans="1:22" x14ac:dyDescent="0.15">
      <c r="A14" s="182" t="s">
        <v>726</v>
      </c>
      <c r="B14" s="121" t="s">
        <v>134</v>
      </c>
      <c r="C14" s="147" t="s">
        <v>735</v>
      </c>
      <c r="D14" s="99">
        <f t="shared" si="1"/>
        <v>0</v>
      </c>
      <c r="E14" s="99">
        <f t="shared" si="2"/>
        <v>0</v>
      </c>
      <c r="F14" s="99"/>
      <c r="G14" s="99"/>
      <c r="H14" s="99"/>
      <c r="I14" s="99"/>
      <c r="J14" s="99"/>
      <c r="K14" s="99"/>
      <c r="L14" s="99">
        <f t="shared" si="3"/>
        <v>0</v>
      </c>
      <c r="M14" s="99"/>
      <c r="N14" s="99"/>
      <c r="O14" s="51"/>
      <c r="P14" s="183"/>
      <c r="Q14" s="183"/>
      <c r="R14" s="183"/>
      <c r="S14" s="183"/>
      <c r="T14" s="183"/>
      <c r="U14" s="183"/>
      <c r="V14" s="183"/>
    </row>
    <row r="15" spans="1:22" x14ac:dyDescent="0.15">
      <c r="A15" s="156" t="s">
        <v>727</v>
      </c>
      <c r="B15" s="121" t="s">
        <v>135</v>
      </c>
      <c r="C15" s="147" t="s">
        <v>736</v>
      </c>
      <c r="D15" s="99">
        <f t="shared" si="1"/>
        <v>0</v>
      </c>
      <c r="E15" s="99">
        <f t="shared" si="2"/>
        <v>0</v>
      </c>
      <c r="F15" s="99"/>
      <c r="G15" s="99"/>
      <c r="H15" s="99"/>
      <c r="I15" s="99"/>
      <c r="J15" s="99"/>
      <c r="K15" s="99"/>
      <c r="L15" s="99">
        <f t="shared" si="3"/>
        <v>0</v>
      </c>
      <c r="M15" s="99"/>
      <c r="N15" s="99"/>
      <c r="O15" s="51"/>
      <c r="P15" s="183"/>
      <c r="Q15" s="183"/>
      <c r="R15" s="183"/>
      <c r="S15" s="183"/>
      <c r="T15" s="183"/>
      <c r="U15" s="183"/>
      <c r="V15" s="183"/>
    </row>
    <row r="16" spans="1:22" x14ac:dyDescent="0.15">
      <c r="A16" s="182" t="s">
        <v>1562</v>
      </c>
      <c r="B16" s="121" t="s">
        <v>136</v>
      </c>
      <c r="C16" s="147" t="s">
        <v>737</v>
      </c>
      <c r="D16" s="99">
        <f t="shared" si="1"/>
        <v>0</v>
      </c>
      <c r="E16" s="99">
        <f t="shared" si="2"/>
        <v>0</v>
      </c>
      <c r="F16" s="99"/>
      <c r="G16" s="99"/>
      <c r="H16" s="99"/>
      <c r="I16" s="99"/>
      <c r="J16" s="99"/>
      <c r="K16" s="99"/>
      <c r="L16" s="99">
        <f t="shared" si="3"/>
        <v>0</v>
      </c>
      <c r="M16" s="99"/>
      <c r="N16" s="99"/>
      <c r="O16" s="51"/>
      <c r="P16" s="183"/>
      <c r="Q16" s="183"/>
      <c r="R16" s="183"/>
      <c r="S16" s="183"/>
      <c r="T16" s="183"/>
      <c r="U16" s="183"/>
      <c r="V16" s="183"/>
    </row>
    <row r="17" spans="1:22" x14ac:dyDescent="0.15">
      <c r="A17" s="182" t="s">
        <v>728</v>
      </c>
      <c r="B17" s="121" t="s">
        <v>137</v>
      </c>
      <c r="C17" s="147" t="s">
        <v>738</v>
      </c>
      <c r="D17" s="99">
        <f t="shared" si="1"/>
        <v>0</v>
      </c>
      <c r="E17" s="99">
        <f t="shared" si="2"/>
        <v>0</v>
      </c>
      <c r="F17" s="99"/>
      <c r="G17" s="99"/>
      <c r="H17" s="99"/>
      <c r="I17" s="99"/>
      <c r="J17" s="99"/>
      <c r="K17" s="99"/>
      <c r="L17" s="99">
        <f t="shared" si="3"/>
        <v>0</v>
      </c>
      <c r="M17" s="99"/>
      <c r="N17" s="99"/>
      <c r="O17" s="51"/>
      <c r="P17" s="183"/>
      <c r="Q17" s="183"/>
      <c r="R17" s="183"/>
      <c r="S17" s="183"/>
      <c r="T17" s="183"/>
      <c r="U17" s="183"/>
      <c r="V17" s="183"/>
    </row>
    <row r="18" spans="1:22" x14ac:dyDescent="0.15">
      <c r="A18" s="182" t="s">
        <v>729</v>
      </c>
      <c r="B18" s="121" t="s">
        <v>236</v>
      </c>
      <c r="C18" s="147" t="s">
        <v>739</v>
      </c>
      <c r="D18" s="99">
        <f t="shared" si="1"/>
        <v>0</v>
      </c>
      <c r="E18" s="99">
        <f t="shared" si="2"/>
        <v>0</v>
      </c>
      <c r="F18" s="99"/>
      <c r="G18" s="99"/>
      <c r="H18" s="99"/>
      <c r="I18" s="99"/>
      <c r="J18" s="99"/>
      <c r="K18" s="99"/>
      <c r="L18" s="99">
        <f t="shared" si="3"/>
        <v>0</v>
      </c>
      <c r="M18" s="99"/>
      <c r="N18" s="99"/>
      <c r="O18" s="51"/>
      <c r="P18" s="183"/>
      <c r="Q18" s="183"/>
      <c r="R18" s="183"/>
      <c r="S18" s="183"/>
      <c r="T18" s="183"/>
      <c r="U18" s="183"/>
      <c r="V18" s="183"/>
    </row>
    <row r="19" spans="1:22" x14ac:dyDescent="0.15">
      <c r="A19" s="182" t="s">
        <v>730</v>
      </c>
      <c r="B19" s="121" t="s">
        <v>138</v>
      </c>
      <c r="C19" s="147" t="s">
        <v>527</v>
      </c>
      <c r="D19" s="99">
        <f t="shared" si="1"/>
        <v>0</v>
      </c>
      <c r="E19" s="99">
        <f t="shared" si="2"/>
        <v>0</v>
      </c>
      <c r="F19" s="99"/>
      <c r="G19" s="99"/>
      <c r="H19" s="99"/>
      <c r="I19" s="99"/>
      <c r="J19" s="99"/>
      <c r="K19" s="99"/>
      <c r="L19" s="99">
        <f t="shared" si="3"/>
        <v>0</v>
      </c>
      <c r="M19" s="99"/>
      <c r="N19" s="99"/>
      <c r="O19" s="51"/>
      <c r="P19" s="183"/>
      <c r="Q19" s="183"/>
      <c r="R19" s="183"/>
      <c r="S19" s="183"/>
      <c r="T19" s="183"/>
      <c r="U19" s="183"/>
      <c r="V19" s="183"/>
    </row>
    <row r="20" spans="1:22" x14ac:dyDescent="0.15">
      <c r="A20" s="182" t="s">
        <v>804</v>
      </c>
      <c r="B20" s="121" t="s">
        <v>139</v>
      </c>
      <c r="C20" s="147" t="s">
        <v>529</v>
      </c>
      <c r="D20" s="99">
        <f t="shared" si="1"/>
        <v>0</v>
      </c>
      <c r="E20" s="99">
        <f t="shared" si="2"/>
        <v>0</v>
      </c>
      <c r="F20" s="99"/>
      <c r="G20" s="99"/>
      <c r="H20" s="99"/>
      <c r="I20" s="99"/>
      <c r="J20" s="99"/>
      <c r="K20" s="99"/>
      <c r="L20" s="99">
        <f t="shared" si="3"/>
        <v>0</v>
      </c>
      <c r="M20" s="99"/>
      <c r="N20" s="99"/>
      <c r="O20" s="51"/>
      <c r="P20" s="183"/>
      <c r="Q20" s="183"/>
      <c r="R20" s="183"/>
      <c r="S20" s="183"/>
      <c r="T20" s="183"/>
      <c r="U20" s="183"/>
      <c r="V20" s="183"/>
    </row>
    <row r="21" spans="1:22" ht="21" x14ac:dyDescent="0.15">
      <c r="A21" s="182" t="s">
        <v>808</v>
      </c>
      <c r="B21" s="121" t="s">
        <v>140</v>
      </c>
      <c r="C21" s="147" t="s">
        <v>531</v>
      </c>
      <c r="D21" s="99">
        <f t="shared" si="1"/>
        <v>0</v>
      </c>
      <c r="E21" s="99">
        <f t="shared" si="2"/>
        <v>0</v>
      </c>
      <c r="F21" s="99"/>
      <c r="G21" s="99"/>
      <c r="H21" s="99"/>
      <c r="I21" s="99"/>
      <c r="J21" s="99"/>
      <c r="K21" s="99"/>
      <c r="L21" s="99">
        <f t="shared" si="3"/>
        <v>0</v>
      </c>
      <c r="M21" s="99"/>
      <c r="N21" s="99"/>
      <c r="O21" s="51"/>
      <c r="P21" s="183"/>
      <c r="Q21" s="183"/>
      <c r="R21" s="183"/>
      <c r="S21" s="183"/>
      <c r="T21" s="183"/>
      <c r="U21" s="183"/>
      <c r="V21" s="183"/>
    </row>
    <row r="22" spans="1:22" ht="21" x14ac:dyDescent="0.15">
      <c r="A22" s="182" t="s">
        <v>1170</v>
      </c>
      <c r="B22" s="121" t="s">
        <v>237</v>
      </c>
      <c r="C22" s="147" t="s">
        <v>533</v>
      </c>
      <c r="D22" s="99">
        <f t="shared" si="1"/>
        <v>0</v>
      </c>
      <c r="E22" s="99">
        <f t="shared" si="2"/>
        <v>0</v>
      </c>
      <c r="F22" s="99"/>
      <c r="G22" s="99"/>
      <c r="H22" s="99"/>
      <c r="I22" s="99"/>
      <c r="J22" s="99"/>
      <c r="K22" s="99"/>
      <c r="L22" s="99">
        <f t="shared" si="3"/>
        <v>0</v>
      </c>
      <c r="M22" s="99"/>
      <c r="N22" s="99"/>
      <c r="O22" s="51"/>
      <c r="P22" s="183"/>
      <c r="Q22" s="183"/>
      <c r="R22" s="183"/>
      <c r="S22" s="183"/>
      <c r="T22" s="183"/>
      <c r="U22" s="183"/>
      <c r="V22" s="183"/>
    </row>
    <row r="23" spans="1:22" x14ac:dyDescent="0.15">
      <c r="B23" s="36"/>
      <c r="P23" s="183"/>
      <c r="Q23" s="183"/>
      <c r="R23" s="183"/>
      <c r="S23" s="183"/>
      <c r="T23" s="183"/>
      <c r="U23" s="183"/>
      <c r="V23" s="183"/>
    </row>
    <row r="24" spans="1:22" x14ac:dyDescent="0.15">
      <c r="A24" s="127" t="s">
        <v>147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183"/>
      <c r="Q24" s="183"/>
      <c r="R24" s="183"/>
      <c r="S24" s="183"/>
      <c r="T24" s="183"/>
      <c r="U24" s="183"/>
      <c r="V24" s="183"/>
    </row>
    <row r="25" spans="1:22" x14ac:dyDescent="0.15">
      <c r="B25" s="36"/>
      <c r="P25" s="183"/>
      <c r="Q25" s="183"/>
      <c r="R25" s="183"/>
      <c r="S25" s="183"/>
      <c r="T25" s="183"/>
      <c r="U25" s="183"/>
      <c r="V25" s="183"/>
    </row>
    <row r="26" spans="1:22" x14ac:dyDescent="0.15">
      <c r="P26" s="183"/>
      <c r="Q26" s="183"/>
      <c r="R26" s="183"/>
      <c r="S26" s="183"/>
      <c r="T26" s="183"/>
      <c r="U26" s="183"/>
      <c r="V26" s="183"/>
    </row>
    <row r="27" spans="1:22" x14ac:dyDescent="0.15">
      <c r="P27" s="183"/>
      <c r="Q27" s="183"/>
      <c r="R27" s="183"/>
      <c r="S27" s="183"/>
      <c r="T27" s="183"/>
      <c r="U27" s="183"/>
      <c r="V27" s="183"/>
    </row>
    <row r="28" spans="1:22" x14ac:dyDescent="0.15">
      <c r="P28" s="183"/>
      <c r="Q28" s="183"/>
      <c r="R28" s="183"/>
      <c r="S28" s="183"/>
      <c r="T28" s="183"/>
      <c r="U28" s="183"/>
      <c r="V28" s="183"/>
    </row>
    <row r="29" spans="1:22" x14ac:dyDescent="0.15">
      <c r="P29" s="183"/>
      <c r="Q29" s="183"/>
      <c r="R29" s="183"/>
      <c r="S29" s="183"/>
      <c r="T29" s="183"/>
      <c r="U29" s="183"/>
      <c r="V29" s="183"/>
    </row>
  </sheetData>
  <mergeCells count="9">
    <mergeCell ref="C4:F4"/>
    <mergeCell ref="A3:O3"/>
    <mergeCell ref="H5:I6"/>
    <mergeCell ref="J5:K6"/>
    <mergeCell ref="L5:O6"/>
    <mergeCell ref="C5:C6"/>
    <mergeCell ref="A5:A7"/>
    <mergeCell ref="D5:E6"/>
    <mergeCell ref="F5:G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</sheetPr>
  <dimension ref="A1:F21"/>
  <sheetViews>
    <sheetView workbookViewId="0">
      <selection activeCell="A16" sqref="A16:A17"/>
    </sheetView>
  </sheetViews>
  <sheetFormatPr defaultColWidth="9.140625" defaultRowHeight="10.5" customHeight="1" x14ac:dyDescent="0.15"/>
  <cols>
    <col min="1" max="1" width="50.28515625" style="122" customWidth="1"/>
    <col min="2" max="2" width="6.42578125" style="122" customWidth="1"/>
    <col min="3" max="3" width="6.5703125" style="122" customWidth="1"/>
    <col min="4" max="5" width="11" style="122" customWidth="1"/>
    <col min="6" max="6" width="10" style="122" customWidth="1"/>
    <col min="7" max="16384" width="9.140625" style="122"/>
  </cols>
  <sheetData>
    <row r="1" spans="1:6" x14ac:dyDescent="0.15">
      <c r="A1" s="36" t="s">
        <v>1181</v>
      </c>
      <c r="B1" s="36"/>
      <c r="C1" s="36"/>
      <c r="D1" s="36"/>
      <c r="E1" s="36"/>
      <c r="F1" s="36"/>
    </row>
    <row r="2" spans="1:6" x14ac:dyDescent="0.15">
      <c r="B2" s="36" t="s">
        <v>158</v>
      </c>
    </row>
    <row r="3" spans="1:6" ht="15" customHeight="1" x14ac:dyDescent="0.15">
      <c r="A3" s="37" t="s">
        <v>1172</v>
      </c>
      <c r="B3" s="123"/>
      <c r="C3" s="755"/>
      <c r="D3" s="755"/>
      <c r="E3" s="755"/>
      <c r="F3" s="755"/>
    </row>
    <row r="4" spans="1:6" ht="40.5" customHeight="1" x14ac:dyDescent="0.15">
      <c r="A4" s="350" t="s">
        <v>1563</v>
      </c>
      <c r="B4" s="99"/>
      <c r="C4" s="351" t="s">
        <v>1179</v>
      </c>
      <c r="D4" s="351" t="s">
        <v>161</v>
      </c>
      <c r="E4" s="351" t="s">
        <v>162</v>
      </c>
      <c r="F4" s="351" t="s">
        <v>26</v>
      </c>
    </row>
    <row r="5" spans="1:6" ht="14.25" customHeight="1" x14ac:dyDescent="0.15">
      <c r="A5" s="99">
        <v>1</v>
      </c>
      <c r="B5" s="99"/>
      <c r="C5" s="99">
        <v>2</v>
      </c>
      <c r="D5" s="99">
        <v>3</v>
      </c>
      <c r="E5" s="99">
        <v>4</v>
      </c>
      <c r="F5" s="99">
        <v>5</v>
      </c>
    </row>
    <row r="6" spans="1:6" ht="14.25" customHeight="1" x14ac:dyDescent="0.15">
      <c r="A6" s="125" t="s">
        <v>157</v>
      </c>
      <c r="B6" s="125"/>
      <c r="C6" s="126"/>
      <c r="D6" s="126">
        <v>3</v>
      </c>
      <c r="E6" s="126">
        <v>4</v>
      </c>
      <c r="F6" s="126">
        <v>5</v>
      </c>
    </row>
    <row r="7" spans="1:6" x14ac:dyDescent="0.15">
      <c r="A7" s="352" t="s">
        <v>1020</v>
      </c>
      <c r="B7" s="121" t="s">
        <v>130</v>
      </c>
      <c r="C7" s="129">
        <v>1</v>
      </c>
      <c r="D7" s="99"/>
      <c r="E7" s="99"/>
      <c r="F7" s="99"/>
    </row>
    <row r="8" spans="1:6" x14ac:dyDescent="0.15">
      <c r="A8" s="352" t="s">
        <v>1151</v>
      </c>
      <c r="B8" s="121" t="s">
        <v>131</v>
      </c>
      <c r="C8" s="129">
        <v>2</v>
      </c>
      <c r="D8" s="99"/>
      <c r="E8" s="99"/>
      <c r="F8" s="99"/>
    </row>
    <row r="9" spans="1:6" x14ac:dyDescent="0.15">
      <c r="A9" s="347" t="s">
        <v>1152</v>
      </c>
      <c r="B9" s="121" t="s">
        <v>1164</v>
      </c>
      <c r="C9" s="129" t="s">
        <v>360</v>
      </c>
      <c r="D9" s="99"/>
      <c r="E9" s="99"/>
      <c r="F9" s="99"/>
    </row>
    <row r="10" spans="1:6" ht="21" x14ac:dyDescent="0.15">
      <c r="A10" s="346" t="s">
        <v>1173</v>
      </c>
      <c r="B10" s="121" t="s">
        <v>1182</v>
      </c>
      <c r="C10" s="129" t="s">
        <v>1178</v>
      </c>
      <c r="D10" s="99"/>
      <c r="E10" s="99"/>
      <c r="F10" s="99"/>
    </row>
    <row r="11" spans="1:6" x14ac:dyDescent="0.15">
      <c r="A11" s="347" t="s">
        <v>1174</v>
      </c>
      <c r="B11" s="121" t="s">
        <v>1165</v>
      </c>
      <c r="C11" s="129" t="s">
        <v>361</v>
      </c>
      <c r="D11" s="99"/>
      <c r="E11" s="99"/>
      <c r="F11" s="99"/>
    </row>
    <row r="12" spans="1:6" x14ac:dyDescent="0.15">
      <c r="A12" s="347" t="s">
        <v>1175</v>
      </c>
      <c r="B12" s="121" t="s">
        <v>1183</v>
      </c>
      <c r="C12" s="129" t="s">
        <v>362</v>
      </c>
      <c r="D12" s="99"/>
      <c r="E12" s="99"/>
      <c r="F12" s="99"/>
    </row>
    <row r="13" spans="1:6" x14ac:dyDescent="0.15">
      <c r="A13" s="347" t="s">
        <v>1176</v>
      </c>
      <c r="B13" s="121" t="s">
        <v>1184</v>
      </c>
      <c r="C13" s="129" t="s">
        <v>1117</v>
      </c>
      <c r="D13" s="99"/>
      <c r="E13" s="99"/>
      <c r="F13" s="99"/>
    </row>
    <row r="14" spans="1:6" x14ac:dyDescent="0.15">
      <c r="A14" s="352" t="s">
        <v>1154</v>
      </c>
      <c r="B14" s="121" t="s">
        <v>132</v>
      </c>
      <c r="C14" s="129" t="s">
        <v>62</v>
      </c>
      <c r="D14" s="99"/>
      <c r="E14" s="99"/>
      <c r="F14" s="99"/>
    </row>
    <row r="15" spans="1:6" x14ac:dyDescent="0.15">
      <c r="A15" s="347" t="s">
        <v>1177</v>
      </c>
      <c r="B15" s="121" t="s">
        <v>903</v>
      </c>
      <c r="C15" s="129" t="s">
        <v>1162</v>
      </c>
      <c r="D15" s="99"/>
      <c r="E15" s="99"/>
      <c r="F15" s="99"/>
    </row>
    <row r="16" spans="1:6" x14ac:dyDescent="0.15">
      <c r="A16" s="352" t="s">
        <v>1564</v>
      </c>
      <c r="B16" s="121" t="s">
        <v>133</v>
      </c>
      <c r="C16" s="129">
        <v>4</v>
      </c>
      <c r="D16" s="99"/>
      <c r="E16" s="99"/>
      <c r="F16" s="99"/>
    </row>
    <row r="17" spans="1:6" x14ac:dyDescent="0.15">
      <c r="A17" s="352" t="s">
        <v>1565</v>
      </c>
      <c r="B17" s="121" t="s">
        <v>134</v>
      </c>
      <c r="C17" s="129">
        <v>5</v>
      </c>
      <c r="D17" s="99"/>
      <c r="E17" s="99"/>
      <c r="F17" s="99"/>
    </row>
    <row r="18" spans="1:6" x14ac:dyDescent="0.15">
      <c r="A18" s="352" t="s">
        <v>1158</v>
      </c>
      <c r="B18" s="121" t="s">
        <v>135</v>
      </c>
      <c r="C18" s="129">
        <v>6</v>
      </c>
      <c r="D18" s="99"/>
      <c r="E18" s="99"/>
      <c r="F18" s="99"/>
    </row>
    <row r="19" spans="1:6" x14ac:dyDescent="0.15">
      <c r="A19" s="353"/>
      <c r="B19" s="348"/>
      <c r="C19" s="135"/>
      <c r="D19" s="349"/>
      <c r="E19" s="349"/>
      <c r="F19" s="349"/>
    </row>
    <row r="20" spans="1:6" x14ac:dyDescent="0.15">
      <c r="A20" s="127" t="s">
        <v>147</v>
      </c>
      <c r="B20" s="36"/>
      <c r="C20" s="36"/>
      <c r="D20" s="36"/>
      <c r="E20" s="36"/>
      <c r="F20" s="36"/>
    </row>
    <row r="21" spans="1:6" x14ac:dyDescent="0.15">
      <c r="B21" s="36"/>
    </row>
  </sheetData>
  <mergeCells count="1">
    <mergeCell ref="C3:F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B1" workbookViewId="0">
      <selection activeCell="K30" sqref="K30"/>
    </sheetView>
  </sheetViews>
  <sheetFormatPr defaultColWidth="9.140625" defaultRowHeight="10.5" customHeight="1" x14ac:dyDescent="0.15"/>
  <cols>
    <col min="1" max="1" width="46.5703125" style="132" bestFit="1" customWidth="1"/>
    <col min="2" max="2" width="5.7109375" style="132" customWidth="1"/>
    <col min="3" max="3" width="6.140625" style="132" customWidth="1"/>
    <col min="4" max="5" width="12.28515625" style="132" customWidth="1"/>
    <col min="6" max="6" width="15.42578125" style="132" customWidth="1"/>
    <col min="7" max="9" width="16.85546875" style="132" customWidth="1"/>
    <col min="10" max="10" width="18.28515625" style="132" customWidth="1"/>
    <col min="11" max="11" width="19" style="132" customWidth="1"/>
    <col min="12" max="12" width="15.7109375" style="132" customWidth="1"/>
    <col min="13" max="14" width="12.5703125" style="135" customWidth="1"/>
    <col min="15" max="15" width="12.5703125" style="136" customWidth="1"/>
    <col min="16" max="16" width="9.140625" style="132" customWidth="1"/>
    <col min="17" max="16384" width="9.140625" style="132"/>
  </cols>
  <sheetData>
    <row r="1" spans="1:15" x14ac:dyDescent="0.15">
      <c r="A1" s="131" t="s">
        <v>42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x14ac:dyDescent="0.15">
      <c r="A2" s="133"/>
      <c r="B2" s="134" t="s">
        <v>158</v>
      </c>
      <c r="C2" s="763" t="s">
        <v>692</v>
      </c>
      <c r="D2" s="763"/>
      <c r="E2" s="763"/>
      <c r="F2" s="763"/>
      <c r="G2" s="763"/>
      <c r="H2" s="763"/>
      <c r="I2" s="763"/>
      <c r="J2" s="763"/>
      <c r="K2" s="763"/>
    </row>
    <row r="3" spans="1:15" x14ac:dyDescent="0.15">
      <c r="A3" s="137" t="s">
        <v>222</v>
      </c>
      <c r="B3" s="138"/>
      <c r="C3" s="14"/>
      <c r="D3" s="14"/>
      <c r="E3" s="765" t="s">
        <v>49</v>
      </c>
      <c r="F3" s="766"/>
      <c r="G3" s="766"/>
      <c r="H3" s="321"/>
      <c r="I3" s="321"/>
      <c r="J3" s="139"/>
      <c r="K3" s="139"/>
    </row>
    <row r="4" spans="1:15" x14ac:dyDescent="0.15">
      <c r="A4" s="140"/>
      <c r="B4" s="138"/>
      <c r="C4" s="14"/>
      <c r="D4" s="14"/>
      <c r="E4" s="141"/>
      <c r="F4" s="141"/>
      <c r="G4" s="141"/>
      <c r="H4" s="141"/>
      <c r="I4" s="141"/>
      <c r="J4" s="141"/>
      <c r="K4" s="141"/>
    </row>
    <row r="5" spans="1:15" ht="22.5" customHeight="1" x14ac:dyDescent="0.15">
      <c r="A5" s="762" t="s">
        <v>156</v>
      </c>
      <c r="B5" s="142"/>
      <c r="C5" s="764" t="s">
        <v>50</v>
      </c>
      <c r="D5" s="762" t="s">
        <v>313</v>
      </c>
      <c r="E5" s="762"/>
      <c r="F5" s="762" t="s">
        <v>681</v>
      </c>
      <c r="G5" s="762"/>
      <c r="H5" s="762"/>
      <c r="I5" s="762"/>
      <c r="J5" s="762" t="s">
        <v>221</v>
      </c>
      <c r="K5" s="762"/>
      <c r="L5" s="762"/>
      <c r="M5" s="678" t="s">
        <v>900</v>
      </c>
      <c r="N5" s="679"/>
      <c r="O5" s="680"/>
    </row>
    <row r="6" spans="1:15" ht="32.25" customHeight="1" x14ac:dyDescent="0.15">
      <c r="A6" s="762"/>
      <c r="B6" s="142"/>
      <c r="C6" s="764"/>
      <c r="D6" s="767" t="s">
        <v>219</v>
      </c>
      <c r="E6" s="767" t="s">
        <v>220</v>
      </c>
      <c r="F6" s="762" t="s">
        <v>682</v>
      </c>
      <c r="G6" s="762"/>
      <c r="H6" s="762" t="s">
        <v>683</v>
      </c>
      <c r="I6" s="762"/>
      <c r="J6" s="762" t="s">
        <v>314</v>
      </c>
      <c r="K6" s="762" t="s">
        <v>693</v>
      </c>
      <c r="L6" s="762"/>
      <c r="M6" s="681"/>
      <c r="N6" s="682"/>
      <c r="O6" s="683"/>
    </row>
    <row r="7" spans="1:15" ht="65.25" customHeight="1" x14ac:dyDescent="0.15">
      <c r="A7" s="762"/>
      <c r="B7" s="142"/>
      <c r="C7" s="764"/>
      <c r="D7" s="768"/>
      <c r="E7" s="768"/>
      <c r="F7" s="143" t="s">
        <v>219</v>
      </c>
      <c r="G7" s="143" t="s">
        <v>220</v>
      </c>
      <c r="H7" s="143" t="s">
        <v>219</v>
      </c>
      <c r="I7" s="143" t="s">
        <v>220</v>
      </c>
      <c r="J7" s="762"/>
      <c r="K7" s="143" t="s">
        <v>682</v>
      </c>
      <c r="L7" s="143" t="s">
        <v>683</v>
      </c>
      <c r="M7" s="144" t="s">
        <v>742</v>
      </c>
      <c r="N7" s="144" t="s">
        <v>743</v>
      </c>
      <c r="O7" s="144" t="s">
        <v>744</v>
      </c>
    </row>
    <row r="8" spans="1:15" x14ac:dyDescent="0.15">
      <c r="A8" s="145">
        <v>1</v>
      </c>
      <c r="B8" s="146"/>
      <c r="C8" s="147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145">
        <v>10</v>
      </c>
      <c r="L8" s="148" t="s">
        <v>529</v>
      </c>
      <c r="M8" s="145">
        <v>12</v>
      </c>
      <c r="N8" s="145">
        <v>13</v>
      </c>
      <c r="O8" s="145">
        <v>14</v>
      </c>
    </row>
    <row r="9" spans="1:15" x14ac:dyDescent="0.15">
      <c r="A9" s="146" t="s">
        <v>157</v>
      </c>
      <c r="B9" s="149"/>
      <c r="C9" s="150"/>
      <c r="D9" s="149">
        <v>3</v>
      </c>
      <c r="E9" s="149">
        <v>4</v>
      </c>
      <c r="F9" s="149">
        <v>5</v>
      </c>
      <c r="G9" s="149">
        <v>6</v>
      </c>
      <c r="H9" s="149">
        <v>7</v>
      </c>
      <c r="I9" s="149">
        <v>8</v>
      </c>
      <c r="J9" s="149">
        <v>9</v>
      </c>
      <c r="K9" s="149">
        <v>10</v>
      </c>
      <c r="L9" s="149" t="s">
        <v>529</v>
      </c>
      <c r="M9" s="129" t="s">
        <v>531</v>
      </c>
      <c r="N9" s="129" t="s">
        <v>533</v>
      </c>
      <c r="O9" s="151" t="s">
        <v>745</v>
      </c>
    </row>
    <row r="10" spans="1:15" x14ac:dyDescent="0.15">
      <c r="A10" s="152" t="s">
        <v>46</v>
      </c>
      <c r="B10" s="150" t="s">
        <v>130</v>
      </c>
      <c r="C10" s="153">
        <v>1</v>
      </c>
      <c r="D10" s="154">
        <f t="shared" ref="D10:D20" si="0">F10+H10+M10</f>
        <v>0</v>
      </c>
      <c r="E10" s="154">
        <f t="shared" ref="E10:E20" si="1">G10+I10+N10</f>
        <v>0</v>
      </c>
      <c r="F10" s="155"/>
      <c r="G10" s="155"/>
      <c r="H10" s="155"/>
      <c r="I10" s="155"/>
      <c r="J10" s="155">
        <f t="shared" ref="J10:J20" si="2">K10+L10+O10</f>
        <v>0</v>
      </c>
      <c r="K10" s="155"/>
      <c r="L10" s="95"/>
      <c r="M10" s="129"/>
      <c r="N10" s="129"/>
      <c r="O10" s="151"/>
    </row>
    <row r="11" spans="1:15" ht="21" x14ac:dyDescent="0.15">
      <c r="A11" s="156" t="s">
        <v>798</v>
      </c>
      <c r="B11" s="157" t="s">
        <v>131</v>
      </c>
      <c r="C11" s="153">
        <v>2</v>
      </c>
      <c r="D11" s="154">
        <f t="shared" si="0"/>
        <v>0</v>
      </c>
      <c r="E11" s="154">
        <f t="shared" si="1"/>
        <v>0</v>
      </c>
      <c r="F11" s="158"/>
      <c r="G11" s="158"/>
      <c r="H11" s="158"/>
      <c r="I11" s="158"/>
      <c r="J11" s="155">
        <f t="shared" si="2"/>
        <v>0</v>
      </c>
      <c r="K11" s="158"/>
      <c r="L11" s="96"/>
      <c r="M11" s="129"/>
      <c r="N11" s="129"/>
      <c r="O11" s="151"/>
    </row>
    <row r="12" spans="1:15" x14ac:dyDescent="0.15">
      <c r="A12" s="156" t="s">
        <v>1048</v>
      </c>
      <c r="B12" s="157" t="s">
        <v>132</v>
      </c>
      <c r="C12" s="153">
        <v>3</v>
      </c>
      <c r="D12" s="154">
        <f t="shared" si="0"/>
        <v>0</v>
      </c>
      <c r="E12" s="154">
        <f t="shared" si="1"/>
        <v>0</v>
      </c>
      <c r="F12" s="158"/>
      <c r="G12" s="158"/>
      <c r="H12" s="158"/>
      <c r="I12" s="158"/>
      <c r="J12" s="155">
        <f t="shared" si="2"/>
        <v>0</v>
      </c>
      <c r="K12" s="158"/>
      <c r="L12" s="96"/>
      <c r="M12" s="129"/>
      <c r="N12" s="129"/>
      <c r="O12" s="151"/>
    </row>
    <row r="13" spans="1:15" x14ac:dyDescent="0.15">
      <c r="A13" s="156" t="s">
        <v>905</v>
      </c>
      <c r="B13" s="157" t="s">
        <v>133</v>
      </c>
      <c r="C13" s="153">
        <v>4</v>
      </c>
      <c r="D13" s="154">
        <f t="shared" si="0"/>
        <v>0</v>
      </c>
      <c r="E13" s="154">
        <f t="shared" si="1"/>
        <v>0</v>
      </c>
      <c r="F13" s="158"/>
      <c r="G13" s="158"/>
      <c r="H13" s="158"/>
      <c r="I13" s="158"/>
      <c r="J13" s="155">
        <f t="shared" si="2"/>
        <v>0</v>
      </c>
      <c r="K13" s="158"/>
      <c r="L13" s="96"/>
      <c r="M13" s="129"/>
      <c r="N13" s="129"/>
      <c r="O13" s="151"/>
    </row>
    <row r="14" spans="1:15" x14ac:dyDescent="0.15">
      <c r="A14" s="156" t="s">
        <v>1049</v>
      </c>
      <c r="B14" s="157" t="s">
        <v>134</v>
      </c>
      <c r="C14" s="153">
        <v>5</v>
      </c>
      <c r="D14" s="154">
        <f t="shared" si="0"/>
        <v>0</v>
      </c>
      <c r="E14" s="154">
        <f t="shared" si="1"/>
        <v>0</v>
      </c>
      <c r="F14" s="158"/>
      <c r="G14" s="158"/>
      <c r="H14" s="158"/>
      <c r="I14" s="158"/>
      <c r="J14" s="155">
        <f t="shared" si="2"/>
        <v>0</v>
      </c>
      <c r="K14" s="158"/>
      <c r="L14" s="96"/>
      <c r="M14" s="129"/>
      <c r="N14" s="129"/>
      <c r="O14" s="151"/>
    </row>
    <row r="15" spans="1:15" x14ac:dyDescent="0.15">
      <c r="A15" s="156" t="s">
        <v>1050</v>
      </c>
      <c r="B15" s="157" t="s">
        <v>135</v>
      </c>
      <c r="C15" s="153">
        <v>6</v>
      </c>
      <c r="D15" s="154">
        <f t="shared" si="0"/>
        <v>0</v>
      </c>
      <c r="E15" s="154">
        <f t="shared" si="1"/>
        <v>0</v>
      </c>
      <c r="F15" s="158"/>
      <c r="G15" s="158"/>
      <c r="H15" s="158"/>
      <c r="I15" s="158"/>
      <c r="J15" s="155">
        <f t="shared" si="2"/>
        <v>0</v>
      </c>
      <c r="K15" s="158"/>
      <c r="L15" s="96"/>
      <c r="M15" s="129"/>
      <c r="N15" s="129"/>
      <c r="O15" s="151"/>
    </row>
    <row r="16" spans="1:15" x14ac:dyDescent="0.15">
      <c r="A16" s="156" t="s">
        <v>1051</v>
      </c>
      <c r="B16" s="157" t="s">
        <v>136</v>
      </c>
      <c r="C16" s="153">
        <v>7</v>
      </c>
      <c r="D16" s="154">
        <f t="shared" si="0"/>
        <v>0</v>
      </c>
      <c r="E16" s="154">
        <f t="shared" si="1"/>
        <v>0</v>
      </c>
      <c r="F16" s="158"/>
      <c r="G16" s="158"/>
      <c r="H16" s="158"/>
      <c r="I16" s="158"/>
      <c r="J16" s="155">
        <f t="shared" si="2"/>
        <v>0</v>
      </c>
      <c r="K16" s="158"/>
      <c r="L16" s="96"/>
      <c r="M16" s="129"/>
      <c r="N16" s="129"/>
      <c r="O16" s="151"/>
    </row>
    <row r="17" spans="1:15" x14ac:dyDescent="0.15">
      <c r="A17" s="156" t="s">
        <v>1052</v>
      </c>
      <c r="B17" s="157" t="s">
        <v>137</v>
      </c>
      <c r="C17" s="153">
        <v>8</v>
      </c>
      <c r="D17" s="154">
        <f t="shared" si="0"/>
        <v>0</v>
      </c>
      <c r="E17" s="154">
        <f t="shared" si="1"/>
        <v>0</v>
      </c>
      <c r="F17" s="158">
        <f>F10+F11+F12+F13+F14+F15+F16</f>
        <v>0</v>
      </c>
      <c r="G17" s="158">
        <f>G10+G11+G12+G13+G14+G15+G16</f>
        <v>0</v>
      </c>
      <c r="H17" s="158">
        <f>H10+H11+H12+H13+H14+H15+H16</f>
        <v>0</v>
      </c>
      <c r="I17" s="158">
        <f>I10+I11+I12+I13+I14+I15+I16</f>
        <v>0</v>
      </c>
      <c r="J17" s="155">
        <f t="shared" si="2"/>
        <v>0</v>
      </c>
      <c r="K17" s="158">
        <f>K10+K11+K12+K13+K14+K15+K16</f>
        <v>0</v>
      </c>
      <c r="L17" s="158">
        <f>L10+L11+L12+L13+L14+L15+L16</f>
        <v>0</v>
      </c>
      <c r="M17" s="158">
        <f>M10+M11+M12+M13+M14+M15+M16</f>
        <v>0</v>
      </c>
      <c r="N17" s="158">
        <f>N10+N11+N12+N13+N14+N15+N16</f>
        <v>0</v>
      </c>
      <c r="O17" s="158">
        <f>O10+O11+O12+O13+O14+O15+O16</f>
        <v>0</v>
      </c>
    </row>
    <row r="18" spans="1:15" x14ac:dyDescent="0.15">
      <c r="A18" s="156" t="s">
        <v>805</v>
      </c>
      <c r="B18" s="157" t="s">
        <v>236</v>
      </c>
      <c r="C18" s="153">
        <v>9</v>
      </c>
      <c r="D18" s="154">
        <f t="shared" si="0"/>
        <v>0</v>
      </c>
      <c r="E18" s="154">
        <f t="shared" si="1"/>
        <v>0</v>
      </c>
      <c r="F18" s="158"/>
      <c r="G18" s="158"/>
      <c r="H18" s="158"/>
      <c r="I18" s="158"/>
      <c r="J18" s="155">
        <f t="shared" si="2"/>
        <v>0</v>
      </c>
      <c r="K18" s="158"/>
      <c r="L18" s="158"/>
      <c r="M18" s="158"/>
      <c r="N18" s="158"/>
      <c r="O18" s="155"/>
    </row>
    <row r="19" spans="1:15" ht="31.5" x14ac:dyDescent="0.15">
      <c r="A19" s="156" t="s">
        <v>808</v>
      </c>
      <c r="B19" s="157" t="s">
        <v>138</v>
      </c>
      <c r="C19" s="153">
        <v>10</v>
      </c>
      <c r="D19" s="154">
        <f t="shared" si="0"/>
        <v>0</v>
      </c>
      <c r="E19" s="154">
        <f t="shared" si="1"/>
        <v>0</v>
      </c>
      <c r="F19" s="154"/>
      <c r="G19" s="154"/>
      <c r="H19" s="154"/>
      <c r="I19" s="154"/>
      <c r="J19" s="155">
        <f t="shared" si="2"/>
        <v>0</v>
      </c>
      <c r="K19" s="158"/>
      <c r="L19" s="158"/>
      <c r="M19" s="158"/>
      <c r="N19" s="158"/>
      <c r="O19" s="155"/>
    </row>
    <row r="20" spans="1:15" ht="31.5" x14ac:dyDescent="0.15">
      <c r="A20" s="101" t="s">
        <v>1170</v>
      </c>
      <c r="B20" s="157" t="s">
        <v>139</v>
      </c>
      <c r="C20" s="153">
        <v>11</v>
      </c>
      <c r="D20" s="154">
        <f t="shared" si="0"/>
        <v>0</v>
      </c>
      <c r="E20" s="154">
        <f t="shared" si="1"/>
        <v>0</v>
      </c>
      <c r="F20" s="154"/>
      <c r="G20" s="154"/>
      <c r="H20" s="154"/>
      <c r="I20" s="154"/>
      <c r="J20" s="155">
        <f t="shared" si="2"/>
        <v>0</v>
      </c>
      <c r="K20" s="158"/>
      <c r="L20" s="158"/>
      <c r="M20" s="158"/>
      <c r="N20" s="158"/>
      <c r="O20" s="155"/>
    </row>
    <row r="21" spans="1:15" x14ac:dyDescent="0.15">
      <c r="A21" s="159"/>
      <c r="B21" s="160"/>
      <c r="C21" s="161"/>
      <c r="D21" s="162"/>
      <c r="E21" s="162"/>
      <c r="F21" s="162"/>
      <c r="G21" s="162"/>
      <c r="H21" s="162"/>
      <c r="I21" s="162"/>
      <c r="J21" s="163"/>
      <c r="K21" s="164"/>
      <c r="L21" s="164"/>
      <c r="M21" s="164"/>
      <c r="N21" s="164"/>
      <c r="O21" s="163"/>
    </row>
    <row r="22" spans="1:15" x14ac:dyDescent="0.15">
      <c r="A22" s="159"/>
      <c r="B22" s="160"/>
      <c r="C22" s="161"/>
      <c r="D22" s="756" t="s">
        <v>1056</v>
      </c>
      <c r="E22" s="756"/>
      <c r="F22" s="756"/>
      <c r="G22" s="166"/>
      <c r="H22" s="166"/>
      <c r="I22" s="166"/>
      <c r="J22" s="760" t="s">
        <v>1057</v>
      </c>
      <c r="K22" s="760"/>
      <c r="L22" s="760"/>
      <c r="M22" s="164"/>
      <c r="N22" s="164"/>
      <c r="O22" s="163"/>
    </row>
    <row r="23" spans="1:15" x14ac:dyDescent="0.15">
      <c r="A23" s="159"/>
      <c r="B23" s="160"/>
      <c r="C23" s="161"/>
      <c r="D23" s="165"/>
      <c r="E23" s="165"/>
      <c r="F23" s="165"/>
      <c r="G23" s="166"/>
      <c r="H23" s="166"/>
      <c r="I23" s="166"/>
      <c r="J23" s="761" t="s">
        <v>1058</v>
      </c>
      <c r="K23" s="761"/>
      <c r="L23" s="761"/>
      <c r="M23" s="164"/>
      <c r="N23" s="164"/>
      <c r="O23" s="163"/>
    </row>
    <row r="24" spans="1:15" x14ac:dyDescent="0.15">
      <c r="A24" s="159"/>
      <c r="B24" s="160"/>
      <c r="C24" s="161"/>
      <c r="D24" s="162"/>
      <c r="E24" s="162"/>
      <c r="F24" s="162"/>
      <c r="G24" s="162"/>
      <c r="H24" s="162"/>
      <c r="I24" s="162"/>
      <c r="J24" s="163"/>
      <c r="K24" s="164"/>
      <c r="L24" s="164"/>
      <c r="M24" s="164"/>
      <c r="N24" s="164"/>
      <c r="O24" s="163"/>
    </row>
    <row r="25" spans="1:15" x14ac:dyDescent="0.15">
      <c r="A25" s="159"/>
      <c r="B25" s="160"/>
      <c r="C25" s="161"/>
      <c r="D25" s="756" t="s">
        <v>1059</v>
      </c>
      <c r="E25" s="756"/>
      <c r="F25" s="756"/>
      <c r="G25" s="760" t="s">
        <v>1060</v>
      </c>
      <c r="H25" s="760"/>
      <c r="I25" s="166"/>
      <c r="J25" s="760" t="s">
        <v>1061</v>
      </c>
      <c r="K25" s="760"/>
      <c r="L25" s="760"/>
      <c r="M25" s="164"/>
      <c r="N25" s="164"/>
      <c r="O25" s="163"/>
    </row>
    <row r="26" spans="1:15" x14ac:dyDescent="0.15">
      <c r="A26" s="159"/>
      <c r="B26" s="160"/>
      <c r="C26" s="161"/>
      <c r="D26" s="756"/>
      <c r="E26" s="756"/>
      <c r="F26" s="756"/>
      <c r="G26" s="758" t="s">
        <v>1062</v>
      </c>
      <c r="H26" s="758"/>
      <c r="I26" s="166"/>
      <c r="J26" s="761" t="s">
        <v>1058</v>
      </c>
      <c r="K26" s="761"/>
      <c r="L26" s="761"/>
      <c r="M26" s="164"/>
      <c r="N26" s="164"/>
      <c r="O26" s="163"/>
    </row>
    <row r="27" spans="1:15" x14ac:dyDescent="0.15">
      <c r="A27" s="159"/>
      <c r="B27" s="160"/>
      <c r="C27" s="161"/>
      <c r="D27" s="757"/>
      <c r="E27" s="757"/>
      <c r="F27" s="757"/>
      <c r="G27" s="343"/>
      <c r="H27" s="343"/>
      <c r="I27" s="343"/>
      <c r="J27" s="343"/>
      <c r="K27" s="343"/>
      <c r="L27" s="343"/>
      <c r="M27" s="164"/>
      <c r="N27" s="164"/>
      <c r="O27" s="163"/>
    </row>
    <row r="28" spans="1:15" x14ac:dyDescent="0.15">
      <c r="A28" s="159"/>
      <c r="B28" s="160"/>
      <c r="C28" s="161"/>
      <c r="D28" s="757" t="s">
        <v>1063</v>
      </c>
      <c r="E28" s="757"/>
      <c r="F28" s="757"/>
      <c r="G28" s="759" t="s">
        <v>1064</v>
      </c>
      <c r="H28" s="759"/>
      <c r="I28" s="166"/>
      <c r="J28" s="166"/>
      <c r="K28" s="166"/>
      <c r="L28" s="166"/>
      <c r="M28" s="164"/>
      <c r="N28" s="164"/>
      <c r="O28" s="163"/>
    </row>
    <row r="29" spans="1:15" x14ac:dyDescent="0.15">
      <c r="A29" s="159"/>
      <c r="B29" s="160"/>
      <c r="C29" s="161"/>
      <c r="D29" s="167"/>
      <c r="E29" s="167"/>
      <c r="F29" s="168"/>
      <c r="G29" s="758" t="s">
        <v>1065</v>
      </c>
      <c r="H29" s="758"/>
      <c r="I29" s="166"/>
      <c r="J29" s="166"/>
      <c r="K29" s="166"/>
      <c r="L29" s="166"/>
      <c r="M29" s="164"/>
      <c r="N29" s="164"/>
      <c r="O29" s="163"/>
    </row>
    <row r="30" spans="1:15" x14ac:dyDescent="0.15">
      <c r="A30" s="159"/>
      <c r="B30" s="160"/>
      <c r="C30" s="161"/>
      <c r="D30" s="757" t="s">
        <v>1066</v>
      </c>
      <c r="E30" s="757"/>
      <c r="F30" s="757"/>
      <c r="G30" s="759" t="s">
        <v>1067</v>
      </c>
      <c r="H30" s="759"/>
      <c r="I30" s="166"/>
      <c r="J30" s="166"/>
      <c r="K30" s="166"/>
      <c r="L30" s="166"/>
      <c r="M30" s="164"/>
      <c r="N30" s="164"/>
      <c r="O30" s="163"/>
    </row>
    <row r="31" spans="1:15" x14ac:dyDescent="0.15">
      <c r="A31" s="159"/>
      <c r="B31" s="160"/>
      <c r="C31" s="161"/>
      <c r="D31" s="167"/>
      <c r="E31" s="167"/>
      <c r="F31" s="168"/>
      <c r="G31" s="758" t="s">
        <v>1068</v>
      </c>
      <c r="H31" s="758"/>
      <c r="I31" s="166"/>
      <c r="J31" s="166"/>
      <c r="K31" s="166"/>
      <c r="L31" s="166"/>
      <c r="M31" s="164"/>
      <c r="N31" s="164"/>
      <c r="O31" s="163"/>
    </row>
    <row r="32" spans="1:15" x14ac:dyDescent="0.15">
      <c r="A32" s="159"/>
      <c r="B32" s="160"/>
      <c r="C32" s="161"/>
      <c r="D32" s="162"/>
      <c r="E32" s="162"/>
      <c r="F32" s="162"/>
      <c r="G32" s="162"/>
      <c r="H32" s="162"/>
      <c r="I32" s="162"/>
      <c r="J32" s="163"/>
      <c r="K32" s="164"/>
      <c r="L32" s="164"/>
      <c r="M32" s="164"/>
      <c r="N32" s="164"/>
      <c r="O32" s="163"/>
    </row>
    <row r="33" spans="1:16" x14ac:dyDescent="0.15">
      <c r="A33" s="169"/>
      <c r="B33" s="160"/>
      <c r="C33" s="170"/>
      <c r="D33" s="163"/>
      <c r="E33" s="163"/>
      <c r="F33" s="163"/>
      <c r="G33" s="163"/>
      <c r="H33" s="163"/>
      <c r="I33" s="163"/>
      <c r="J33" s="163"/>
      <c r="K33" s="163"/>
    </row>
    <row r="34" spans="1:16" x14ac:dyDescent="0.15">
      <c r="A34" s="131" t="s">
        <v>147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</row>
  </sheetData>
  <mergeCells count="29">
    <mergeCell ref="M5:O6"/>
    <mergeCell ref="A5:A7"/>
    <mergeCell ref="C2:K2"/>
    <mergeCell ref="C5:C7"/>
    <mergeCell ref="D5:E5"/>
    <mergeCell ref="E3:G3"/>
    <mergeCell ref="F5:I5"/>
    <mergeCell ref="F6:G6"/>
    <mergeCell ref="H6:I6"/>
    <mergeCell ref="D6:D7"/>
    <mergeCell ref="E6:E7"/>
    <mergeCell ref="J6:J7"/>
    <mergeCell ref="K6:L6"/>
    <mergeCell ref="J5:L5"/>
    <mergeCell ref="G31:H31"/>
    <mergeCell ref="J22:L22"/>
    <mergeCell ref="J26:L26"/>
    <mergeCell ref="J23:L23"/>
    <mergeCell ref="J25:L25"/>
    <mergeCell ref="G25:H25"/>
    <mergeCell ref="D22:F22"/>
    <mergeCell ref="D28:F28"/>
    <mergeCell ref="G26:H26"/>
    <mergeCell ref="D30:F30"/>
    <mergeCell ref="G30:H30"/>
    <mergeCell ref="D25:F26"/>
    <mergeCell ref="G29:H29"/>
    <mergeCell ref="D27:F27"/>
    <mergeCell ref="G28:H28"/>
  </mergeCells>
  <pageMargins left="0.7" right="0.7" top="0.75" bottom="0.75" header="0.3" footer="0.3"/>
  <pageSetup paperSize="9" orientation="landscape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28" sqref="E28"/>
    </sheetView>
  </sheetViews>
  <sheetFormatPr defaultColWidth="9.140625" defaultRowHeight="10.5" customHeight="1" x14ac:dyDescent="0.15"/>
  <cols>
    <col min="1" max="1" width="53.140625" style="66" customWidth="1"/>
    <col min="2" max="2" width="9.140625" style="66" customWidth="1"/>
    <col min="3" max="3" width="12" style="66" customWidth="1"/>
    <col min="4" max="4" width="17.140625" style="66" customWidth="1"/>
    <col min="5" max="5" width="15.42578125" style="66" customWidth="1"/>
    <col min="6" max="16384" width="9.140625" style="66"/>
  </cols>
  <sheetData>
    <row r="1" spans="1:5" x14ac:dyDescent="0.15">
      <c r="A1" s="105" t="s">
        <v>885</v>
      </c>
      <c r="B1" s="105"/>
      <c r="C1" s="105"/>
      <c r="D1" s="105"/>
      <c r="E1" s="213"/>
    </row>
    <row r="2" spans="1:5" x14ac:dyDescent="0.15">
      <c r="A2" s="72" t="s">
        <v>874</v>
      </c>
      <c r="B2" s="105" t="s">
        <v>158</v>
      </c>
      <c r="C2" s="72"/>
      <c r="D2" s="171"/>
    </row>
    <row r="3" spans="1:5" x14ac:dyDescent="0.15">
      <c r="A3" s="72"/>
      <c r="B3" s="14"/>
      <c r="C3" s="72"/>
      <c r="D3" s="171"/>
    </row>
    <row r="4" spans="1:5" ht="19.5" customHeight="1" x14ac:dyDescent="0.15">
      <c r="A4" s="172" t="s">
        <v>867</v>
      </c>
      <c r="B4" s="573"/>
      <c r="C4" s="172" t="s">
        <v>27</v>
      </c>
      <c r="D4" s="572" t="s">
        <v>300</v>
      </c>
      <c r="E4" s="576" t="s">
        <v>1648</v>
      </c>
    </row>
    <row r="5" spans="1:5" x14ac:dyDescent="0.15">
      <c r="A5" s="172">
        <v>1</v>
      </c>
      <c r="B5" s="173"/>
      <c r="C5" s="172">
        <v>2</v>
      </c>
      <c r="D5" s="172">
        <v>3</v>
      </c>
      <c r="E5" s="576" t="s">
        <v>63</v>
      </c>
    </row>
    <row r="6" spans="1:5" x14ac:dyDescent="0.15">
      <c r="A6" s="107" t="s">
        <v>157</v>
      </c>
      <c r="B6" s="111"/>
      <c r="C6" s="107"/>
      <c r="D6" s="35">
        <v>3</v>
      </c>
      <c r="E6" s="116" t="s">
        <v>63</v>
      </c>
    </row>
    <row r="7" spans="1:5" x14ac:dyDescent="0.15">
      <c r="A7" s="174" t="s">
        <v>879</v>
      </c>
      <c r="B7" s="113" t="s">
        <v>531</v>
      </c>
      <c r="C7" s="175" t="s">
        <v>531</v>
      </c>
      <c r="D7" s="176"/>
      <c r="E7" s="115"/>
    </row>
    <row r="8" spans="1:5" x14ac:dyDescent="0.15">
      <c r="A8" s="174" t="s">
        <v>880</v>
      </c>
      <c r="B8" s="113" t="s">
        <v>870</v>
      </c>
      <c r="C8" s="175" t="s">
        <v>875</v>
      </c>
      <c r="D8" s="176"/>
      <c r="E8" s="115"/>
    </row>
    <row r="9" spans="1:5" x14ac:dyDescent="0.15">
      <c r="A9" s="174" t="s">
        <v>881</v>
      </c>
      <c r="B9" s="113" t="s">
        <v>533</v>
      </c>
      <c r="C9" s="175" t="s">
        <v>533</v>
      </c>
      <c r="D9" s="176"/>
      <c r="E9" s="115"/>
    </row>
    <row r="10" spans="1:5" x14ac:dyDescent="0.15">
      <c r="A10" s="174" t="s">
        <v>882</v>
      </c>
      <c r="B10" s="113" t="s">
        <v>871</v>
      </c>
      <c r="C10" s="175" t="s">
        <v>876</v>
      </c>
      <c r="D10" s="176"/>
      <c r="E10" s="115"/>
    </row>
    <row r="11" spans="1:5" x14ac:dyDescent="0.15">
      <c r="A11" s="174" t="s">
        <v>883</v>
      </c>
      <c r="B11" s="113" t="s">
        <v>872</v>
      </c>
      <c r="C11" s="175" t="s">
        <v>877</v>
      </c>
      <c r="D11" s="176"/>
      <c r="E11" s="115"/>
    </row>
    <row r="12" spans="1:5" x14ac:dyDescent="0.15">
      <c r="A12" s="174" t="s">
        <v>884</v>
      </c>
      <c r="B12" s="113" t="s">
        <v>873</v>
      </c>
      <c r="C12" s="175" t="s">
        <v>878</v>
      </c>
      <c r="D12" s="176"/>
      <c r="E12" s="115"/>
    </row>
    <row r="13" spans="1:5" x14ac:dyDescent="0.15">
      <c r="A13" s="769" t="s">
        <v>1056</v>
      </c>
      <c r="B13" s="769"/>
      <c r="C13" s="769"/>
      <c r="D13" s="574" t="s">
        <v>1057</v>
      </c>
      <c r="E13" s="575"/>
    </row>
    <row r="14" spans="1:5" x14ac:dyDescent="0.15">
      <c r="A14" s="769"/>
      <c r="B14" s="769"/>
      <c r="C14" s="769"/>
      <c r="D14" s="574" t="s">
        <v>1058</v>
      </c>
      <c r="E14" s="575"/>
    </row>
    <row r="15" spans="1:5" x14ac:dyDescent="0.15">
      <c r="A15" s="769" t="s">
        <v>1059</v>
      </c>
      <c r="B15" s="769"/>
      <c r="C15" s="769"/>
      <c r="D15" s="574" t="s">
        <v>1060</v>
      </c>
      <c r="E15" s="575"/>
    </row>
    <row r="16" spans="1:5" x14ac:dyDescent="0.15">
      <c r="A16" s="769"/>
      <c r="B16" s="769"/>
      <c r="C16" s="769"/>
      <c r="D16" s="574" t="s">
        <v>1062</v>
      </c>
      <c r="E16" s="575"/>
    </row>
    <row r="17" spans="1:5" x14ac:dyDescent="0.15">
      <c r="A17" s="769" t="s">
        <v>1063</v>
      </c>
      <c r="B17" s="769"/>
      <c r="C17" s="769"/>
      <c r="D17" s="574" t="s">
        <v>1064</v>
      </c>
      <c r="E17" s="575"/>
    </row>
    <row r="18" spans="1:5" x14ac:dyDescent="0.15">
      <c r="A18" s="769"/>
      <c r="B18" s="769"/>
      <c r="C18" s="769"/>
      <c r="D18" s="574" t="s">
        <v>1065</v>
      </c>
      <c r="E18" s="575"/>
    </row>
    <row r="19" spans="1:5" x14ac:dyDescent="0.15">
      <c r="A19" s="769" t="s">
        <v>1066</v>
      </c>
      <c r="B19" s="769"/>
      <c r="C19" s="769"/>
      <c r="D19" s="574" t="s">
        <v>1067</v>
      </c>
      <c r="E19" s="575"/>
    </row>
    <row r="20" spans="1:5" x14ac:dyDescent="0.15">
      <c r="A20" s="769"/>
      <c r="B20" s="769"/>
      <c r="C20" s="769"/>
      <c r="D20" s="574" t="s">
        <v>1068</v>
      </c>
      <c r="E20" s="575"/>
    </row>
    <row r="21" spans="1:5" x14ac:dyDescent="0.15">
      <c r="A21" s="177"/>
      <c r="B21" s="178"/>
      <c r="C21" s="177"/>
      <c r="D21" s="179"/>
    </row>
    <row r="22" spans="1:5" x14ac:dyDescent="0.15">
      <c r="A22" s="105" t="s">
        <v>147</v>
      </c>
      <c r="B22" s="105"/>
      <c r="C22" s="105"/>
      <c r="D22" s="105"/>
      <c r="E22" s="213"/>
    </row>
  </sheetData>
  <mergeCells count="4">
    <mergeCell ref="A13:C14"/>
    <mergeCell ref="A15:C16"/>
    <mergeCell ref="A17:C18"/>
    <mergeCell ref="A19:C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38</vt:i4>
      </vt:variant>
      <vt:variant>
        <vt:lpstr>Именованные диапазоны</vt:lpstr>
      </vt:variant>
      <vt:variant>
        <vt:i4>2</vt:i4>
      </vt:variant>
    </vt:vector>
  </HeadingPairs>
  <TitlesOfParts>
    <vt:vector size="40" baseType="lpstr">
      <vt:lpstr>Шапка</vt:lpstr>
      <vt:lpstr>Общее</vt:lpstr>
      <vt:lpstr>Таблица1000</vt:lpstr>
      <vt:lpstr>Таблица1001</vt:lpstr>
      <vt:lpstr>Таблица1002</vt:lpstr>
      <vt:lpstr>Таблица1003</vt:lpstr>
      <vt:lpstr>Таблица1004</vt:lpstr>
      <vt:lpstr>Таблица1006</vt:lpstr>
      <vt:lpstr>Таблица1008</vt:lpstr>
      <vt:lpstr>Таблица1010</vt:lpstr>
      <vt:lpstr>Таблица1050</vt:lpstr>
      <vt:lpstr>Таблица1051</vt:lpstr>
      <vt:lpstr>Таблица1060</vt:lpstr>
      <vt:lpstr>Таблица1080</vt:lpstr>
      <vt:lpstr>Таблица1090</vt:lpstr>
      <vt:lpstr>Таблица1100</vt:lpstr>
      <vt:lpstr>Таблица1100_село</vt:lpstr>
      <vt:lpstr>Таблица1101</vt:lpstr>
      <vt:lpstr>Таблица1101_1</vt:lpstr>
      <vt:lpstr>Таблица1102</vt:lpstr>
      <vt:lpstr>Таблица1102_1</vt:lpstr>
      <vt:lpstr>Таблица1102_2</vt:lpstr>
      <vt:lpstr>Таблица1102_3</vt:lpstr>
      <vt:lpstr>Таблица1102_село</vt:lpstr>
      <vt:lpstr>Таблица1103</vt:lpstr>
      <vt:lpstr>Таблица1103_1</vt:lpstr>
      <vt:lpstr>Таблица1104</vt:lpstr>
      <vt:lpstr>Таблица1105</vt:lpstr>
      <vt:lpstr>Таблица1106</vt:lpstr>
      <vt:lpstr>Таблица1107</vt:lpstr>
      <vt:lpstr>Таблица1109</vt:lpstr>
      <vt:lpstr>Таблица1109_село</vt:lpstr>
      <vt:lpstr>Таблица1110</vt:lpstr>
      <vt:lpstr>Таблица1110_2</vt:lpstr>
      <vt:lpstr>Таблица1111</vt:lpstr>
      <vt:lpstr>Таблица1111_2</vt:lpstr>
      <vt:lpstr>Таблица1200</vt:lpstr>
      <vt:lpstr>Таблица1112</vt:lpstr>
      <vt:lpstr>Таблица1004!Область_печати</vt:lpstr>
      <vt:lpstr>Таблица1051!Область_печати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Баранов Александр Леонидович</cp:lastModifiedBy>
  <cp:lastPrinted>2010-02-08T12:29:19Z</cp:lastPrinted>
  <dcterms:created xsi:type="dcterms:W3CDTF">2006-09-28T05:33:49Z</dcterms:created>
  <dcterms:modified xsi:type="dcterms:W3CDTF">2024-11-26T07:59:55Z</dcterms:modified>
</cp:coreProperties>
</file>